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5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tables/table6.xml" ContentType="application/vnd.openxmlformats-officedocument.spreadsheetml.tab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tables/table7.xml" ContentType="application/vnd.openxmlformats-officedocument.spreadsheetml.table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2024/Gegužė/2024 gegužės 3-9/"/>
    </mc:Choice>
  </mc:AlternateContent>
  <xr:revisionPtr revIDLastSave="401" documentId="13_ncr:1_{9CF5B4AE-37FD-4136-8A0B-16AC093CECE5}" xr6:coauthVersionLast="47" xr6:coauthVersionMax="47" xr10:uidLastSave="{BF7E1F3D-D7C7-492F-B7ED-C471C61A9183}"/>
  <bookViews>
    <workbookView xWindow="240" yWindow="435" windowWidth="21030" windowHeight="14655" xr2:uid="{CECF4DEB-9DCD-497B-B44B-5FB3D5029B71}"/>
  </bookViews>
  <sheets>
    <sheet name="05.03-05.09" sheetId="19" r:id="rId1"/>
    <sheet name="04.26-05.02" sheetId="18" r:id="rId2"/>
    <sheet name="04.19-04.25" sheetId="17" r:id="rId3"/>
    <sheet name="04.12-04.18" sheetId="16" r:id="rId4"/>
    <sheet name="04.05-04.11" sheetId="14" r:id="rId5"/>
    <sheet name="03.29-04.04" sheetId="13" r:id="rId6"/>
    <sheet name="03.22-03.28" sheetId="12" r:id="rId7"/>
    <sheet name="03.15-03.21" sheetId="11" r:id="rId8"/>
    <sheet name="03.08-03.14" sheetId="10" r:id="rId9"/>
    <sheet name="03.01-03.07" sheetId="9" r:id="rId10"/>
    <sheet name="02.23-02.29" sheetId="8" r:id="rId11"/>
    <sheet name="02.16-02.22" sheetId="7" r:id="rId12"/>
    <sheet name="02.09-02.15" sheetId="6" r:id="rId13"/>
    <sheet name="02.02-02.08" sheetId="5" r:id="rId14"/>
    <sheet name="01.26-02.01" sheetId="4" r:id="rId15"/>
    <sheet name="01.19-01.25" sheetId="3" r:id="rId16"/>
    <sheet name="01.12-01.18" sheetId="2" r:id="rId17"/>
    <sheet name="01.05-01.11" sheetId="1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9" l="1"/>
  <c r="I17" i="19"/>
  <c r="G45" i="19" l="1"/>
  <c r="D45" i="19"/>
  <c r="I41" i="19" l="1"/>
  <c r="I38" i="19"/>
  <c r="I39" i="19"/>
  <c r="I26" i="19"/>
  <c r="I22" i="19"/>
  <c r="I12" i="19" l="1"/>
  <c r="I44" i="19"/>
  <c r="F19" i="19"/>
  <c r="F29" i="19"/>
  <c r="F34" i="19"/>
  <c r="F4" i="19"/>
  <c r="I35" i="19" l="1"/>
  <c r="F8" i="19"/>
  <c r="I3" i="19"/>
  <c r="I31" i="19"/>
  <c r="I20" i="19" l="1"/>
  <c r="I14" i="19"/>
  <c r="F42" i="19"/>
  <c r="I37" i="19"/>
  <c r="F37" i="19"/>
  <c r="F38" i="19"/>
  <c r="F28" i="19"/>
  <c r="I34" i="19"/>
  <c r="I32" i="19"/>
  <c r="F32" i="19"/>
  <c r="F43" i="19"/>
  <c r="I29" i="19"/>
  <c r="I36" i="19"/>
  <c r="F36" i="19"/>
  <c r="F33" i="19"/>
  <c r="I40" i="19"/>
  <c r="F40" i="19"/>
  <c r="I27" i="19"/>
  <c r="F27" i="19"/>
  <c r="F26" i="19"/>
  <c r="I25" i="19"/>
  <c r="F25" i="19"/>
  <c r="I24" i="19"/>
  <c r="F24" i="19"/>
  <c r="F22" i="19"/>
  <c r="I30" i="19"/>
  <c r="F30" i="19"/>
  <c r="I21" i="19"/>
  <c r="F21" i="19"/>
  <c r="I16" i="19"/>
  <c r="F18" i="19"/>
  <c r="I13" i="19"/>
  <c r="F13" i="19"/>
  <c r="I23" i="19"/>
  <c r="F23" i="19"/>
  <c r="I19" i="19"/>
  <c r="I15" i="19"/>
  <c r="F15" i="19"/>
  <c r="I11" i="19"/>
  <c r="F11" i="19"/>
  <c r="I8" i="19"/>
  <c r="F10" i="19"/>
  <c r="I7" i="19"/>
  <c r="F7" i="19"/>
  <c r="I6" i="19"/>
  <c r="F6" i="19"/>
  <c r="I5" i="19"/>
  <c r="F5" i="19"/>
  <c r="I4" i="19"/>
  <c r="F17" i="18"/>
  <c r="F45" i="19" l="1"/>
  <c r="I16" i="18"/>
  <c r="I33" i="18"/>
  <c r="F20" i="18" l="1"/>
  <c r="F23" i="18" l="1"/>
  <c r="F46" i="18"/>
  <c r="I38" i="18"/>
  <c r="I31" i="18" l="1"/>
  <c r="I28" i="18"/>
  <c r="F27" i="18"/>
  <c r="F6" i="18"/>
  <c r="I3" i="18"/>
  <c r="I8" i="18"/>
  <c r="I12" i="18"/>
  <c r="I35" i="18"/>
  <c r="I10" i="18"/>
  <c r="F44" i="18" l="1"/>
  <c r="F45" i="18"/>
  <c r="F5" i="18"/>
  <c r="F13" i="18"/>
  <c r="G49" i="18" l="1"/>
  <c r="D49" i="18"/>
  <c r="F49" i="18" s="1"/>
  <c r="I29" i="18"/>
  <c r="F40" i="18"/>
  <c r="I47" i="18"/>
  <c r="F47" i="18"/>
  <c r="I45" i="18"/>
  <c r="I43" i="18"/>
  <c r="F43" i="18"/>
  <c r="I27" i="18"/>
  <c r="I48" i="18"/>
  <c r="F48" i="18"/>
  <c r="I37" i="18"/>
  <c r="F37" i="18"/>
  <c r="F30" i="18"/>
  <c r="I39" i="18"/>
  <c r="F39" i="18"/>
  <c r="I42" i="18"/>
  <c r="F42" i="18"/>
  <c r="I32" i="18"/>
  <c r="F32" i="18"/>
  <c r="I23" i="18"/>
  <c r="F36" i="18"/>
  <c r="I41" i="18"/>
  <c r="F41" i="18"/>
  <c r="I26" i="18"/>
  <c r="F26" i="18"/>
  <c r="I25" i="18"/>
  <c r="F25" i="18"/>
  <c r="I21" i="18"/>
  <c r="F21" i="18"/>
  <c r="I22" i="18"/>
  <c r="F22" i="18"/>
  <c r="I20" i="18"/>
  <c r="I34" i="18"/>
  <c r="F34" i="18"/>
  <c r="I19" i="18"/>
  <c r="F19" i="18"/>
  <c r="F24" i="18"/>
  <c r="I18" i="18"/>
  <c r="F18" i="18"/>
  <c r="I14" i="18"/>
  <c r="F14" i="18"/>
  <c r="F15" i="18"/>
  <c r="F7" i="18"/>
  <c r="I9" i="18"/>
  <c r="F9" i="18"/>
  <c r="I11" i="18"/>
  <c r="F11" i="18"/>
  <c r="I13" i="18"/>
  <c r="I5" i="18"/>
  <c r="I4" i="18"/>
  <c r="F4" i="18"/>
  <c r="I6" i="18"/>
  <c r="I37" i="17" l="1"/>
  <c r="G54" i="17"/>
  <c r="D54" i="17"/>
  <c r="I3" i="17"/>
  <c r="F4" i="17"/>
  <c r="I4" i="17"/>
  <c r="I5" i="17"/>
  <c r="I6" i="17"/>
  <c r="F7" i="17"/>
  <c r="I7" i="17"/>
  <c r="F8" i="17"/>
  <c r="I8" i="17"/>
  <c r="F9" i="17"/>
  <c r="F10" i="17"/>
  <c r="F11" i="17"/>
  <c r="I11" i="17"/>
  <c r="F12" i="17"/>
  <c r="I12" i="17"/>
  <c r="F13" i="17"/>
  <c r="F14" i="17"/>
  <c r="I14" i="17"/>
  <c r="F15" i="17"/>
  <c r="I15" i="17"/>
  <c r="I16" i="17"/>
  <c r="I17" i="17"/>
  <c r="I18" i="17"/>
  <c r="F19" i="17"/>
  <c r="I19" i="17"/>
  <c r="F20" i="17"/>
  <c r="I20" i="17"/>
  <c r="F21" i="17"/>
  <c r="I21" i="17"/>
  <c r="F23" i="17"/>
  <c r="I23" i="17"/>
  <c r="F24" i="17"/>
  <c r="I24" i="17"/>
  <c r="F22" i="17"/>
  <c r="F25" i="17"/>
  <c r="I25" i="17"/>
  <c r="F26" i="17"/>
  <c r="F27" i="17"/>
  <c r="I27" i="17"/>
  <c r="I28" i="17"/>
  <c r="I29" i="17"/>
  <c r="F30" i="17"/>
  <c r="I30" i="17"/>
  <c r="F31" i="17"/>
  <c r="I31" i="17"/>
  <c r="F32" i="17"/>
  <c r="I32" i="17"/>
  <c r="F33" i="17"/>
  <c r="F34" i="17"/>
  <c r="I34" i="17"/>
  <c r="F35" i="17"/>
  <c r="I35" i="17"/>
  <c r="F36" i="17"/>
  <c r="I36" i="17"/>
  <c r="I38" i="17"/>
  <c r="F39" i="17"/>
  <c r="I39" i="17"/>
  <c r="I40" i="17"/>
  <c r="I41" i="17"/>
  <c r="I42" i="17"/>
  <c r="I43" i="17"/>
  <c r="F44" i="17"/>
  <c r="I44" i="17"/>
  <c r="I45" i="17"/>
  <c r="F46" i="17"/>
  <c r="I46" i="17"/>
  <c r="I47" i="17"/>
  <c r="I48" i="17"/>
  <c r="I49" i="17"/>
  <c r="I50" i="17"/>
  <c r="F51" i="17"/>
  <c r="I51" i="17"/>
  <c r="I52" i="17"/>
  <c r="F54" i="17" l="1"/>
  <c r="G43" i="16" l="1"/>
  <c r="D43" i="16"/>
  <c r="I37" i="16"/>
  <c r="F37" i="16"/>
  <c r="I30" i="16"/>
  <c r="F13" i="16"/>
  <c r="I25" i="16"/>
  <c r="F21" i="16" l="1"/>
  <c r="F16" i="16" l="1"/>
  <c r="F20" i="16" l="1"/>
  <c r="F26" i="16"/>
  <c r="I24" i="16"/>
  <c r="I17" i="16"/>
  <c r="F43" i="16"/>
  <c r="I23" i="16"/>
  <c r="F23" i="16"/>
  <c r="I34" i="16"/>
  <c r="F34" i="16"/>
  <c r="I42" i="16"/>
  <c r="F42" i="16"/>
  <c r="I33" i="16"/>
  <c r="F33" i="16"/>
  <c r="I39" i="16"/>
  <c r="F39" i="16"/>
  <c r="I41" i="16"/>
  <c r="I27" i="16"/>
  <c r="F27" i="16"/>
  <c r="I35" i="16"/>
  <c r="F35" i="16"/>
  <c r="I40" i="16"/>
  <c r="F40" i="16"/>
  <c r="I38" i="16"/>
  <c r="F38" i="16"/>
  <c r="I31" i="16"/>
  <c r="F31" i="16"/>
  <c r="F28" i="16"/>
  <c r="I32" i="16"/>
  <c r="F32" i="16"/>
  <c r="F29" i="16"/>
  <c r="I36" i="16"/>
  <c r="F36" i="16"/>
  <c r="I22" i="16"/>
  <c r="F22" i="16"/>
  <c r="F18" i="16"/>
  <c r="I20" i="16"/>
  <c r="I19" i="16"/>
  <c r="F19" i="16"/>
  <c r="I5" i="16"/>
  <c r="I15" i="16"/>
  <c r="F15" i="16"/>
  <c r="I16" i="16"/>
  <c r="I11" i="16"/>
  <c r="F11" i="16"/>
  <c r="I12" i="16"/>
  <c r="F12" i="16"/>
  <c r="I10" i="16"/>
  <c r="F10" i="16"/>
  <c r="I14" i="16"/>
  <c r="F14" i="16"/>
  <c r="I13" i="16"/>
  <c r="I8" i="16"/>
  <c r="F8" i="16"/>
  <c r="I7" i="16"/>
  <c r="F7" i="16"/>
  <c r="I3" i="16"/>
  <c r="F3" i="16"/>
  <c r="I34" i="14"/>
  <c r="G55" i="14" l="1"/>
  <c r="D55" i="14"/>
  <c r="I16" i="14"/>
  <c r="F52" i="14" l="1"/>
  <c r="F41" i="14"/>
  <c r="F49" i="14"/>
  <c r="F45" i="14"/>
  <c r="I13" i="14"/>
  <c r="F38" i="14" l="1"/>
  <c r="I51" i="14"/>
  <c r="I31" i="14"/>
  <c r="I32" i="14"/>
  <c r="I43" i="14"/>
  <c r="I47" i="14"/>
  <c r="F43" i="14"/>
  <c r="I36" i="14"/>
  <c r="F36" i="14"/>
  <c r="F20" i="14"/>
  <c r="I54" i="14" l="1"/>
  <c r="I40" i="14"/>
  <c r="F4" i="14"/>
  <c r="I53" i="14" l="1"/>
  <c r="F55" i="14" l="1"/>
  <c r="I37" i="14"/>
  <c r="F37" i="14"/>
  <c r="I48" i="14"/>
  <c r="F48" i="14"/>
  <c r="F47" i="14"/>
  <c r="I11" i="14"/>
  <c r="I46" i="14"/>
  <c r="F46" i="14"/>
  <c r="I45" i="14"/>
  <c r="I49" i="14"/>
  <c r="I42" i="14"/>
  <c r="F42" i="14"/>
  <c r="I41" i="14"/>
  <c r="I52" i="14"/>
  <c r="I28" i="14"/>
  <c r="F28" i="14"/>
  <c r="I27" i="14"/>
  <c r="F27" i="14"/>
  <c r="I35" i="14"/>
  <c r="F35" i="14"/>
  <c r="I29" i="14"/>
  <c r="F29" i="14"/>
  <c r="I39" i="14"/>
  <c r="F39" i="14"/>
  <c r="I33" i="14"/>
  <c r="F33" i="14"/>
  <c r="I25" i="14"/>
  <c r="F25" i="14"/>
  <c r="I44" i="14"/>
  <c r="F44" i="14"/>
  <c r="I22" i="14"/>
  <c r="F22" i="14"/>
  <c r="F21" i="14"/>
  <c r="I6" i="14"/>
  <c r="I24" i="14"/>
  <c r="F24" i="14"/>
  <c r="I26" i="14"/>
  <c r="F26" i="14"/>
  <c r="F23" i="14"/>
  <c r="I20" i="14"/>
  <c r="I19" i="14"/>
  <c r="F19" i="14"/>
  <c r="F18" i="14"/>
  <c r="I15" i="14"/>
  <c r="F15" i="14"/>
  <c r="I50" i="14"/>
  <c r="F50" i="14"/>
  <c r="I10" i="14"/>
  <c r="F10" i="14"/>
  <c r="I8" i="14"/>
  <c r="F8" i="14"/>
  <c r="I12" i="14"/>
  <c r="F12" i="14"/>
  <c r="I9" i="14"/>
  <c r="F9" i="14"/>
  <c r="I7" i="14"/>
  <c r="F7" i="14"/>
  <c r="I5" i="14"/>
  <c r="F5" i="14"/>
  <c r="I4" i="14"/>
  <c r="I3" i="14"/>
  <c r="F3" i="14"/>
  <c r="G52" i="13"/>
  <c r="D52" i="13"/>
  <c r="I41" i="13" l="1"/>
  <c r="I37" i="13"/>
  <c r="I40" i="13"/>
  <c r="F45" i="13" l="1"/>
  <c r="F47" i="13"/>
  <c r="I22" i="13"/>
  <c r="I33" i="13"/>
  <c r="F26" i="13"/>
  <c r="F32" i="13"/>
  <c r="F24" i="13"/>
  <c r="F28" i="13"/>
  <c r="F21" i="13"/>
  <c r="F36" i="13"/>
  <c r="F30" i="13"/>
  <c r="F18" i="13"/>
  <c r="F51" i="13"/>
  <c r="F14" i="13"/>
  <c r="F12" i="13"/>
  <c r="F10" i="13"/>
  <c r="I15" i="13"/>
  <c r="I46" i="13"/>
  <c r="I49" i="13"/>
  <c r="F34" i="13" l="1"/>
  <c r="F7" i="13"/>
  <c r="F8" i="13"/>
  <c r="F9" i="13"/>
  <c r="F6" i="13"/>
  <c r="I44" i="13"/>
  <c r="F52" i="13" l="1"/>
  <c r="I38" i="13"/>
  <c r="I50" i="13"/>
  <c r="F50" i="13"/>
  <c r="I47" i="13"/>
  <c r="I45" i="13"/>
  <c r="I25" i="13"/>
  <c r="F25" i="13"/>
  <c r="I21" i="13"/>
  <c r="I28" i="13"/>
  <c r="I51" i="13"/>
  <c r="I18" i="13"/>
  <c r="I30" i="13"/>
  <c r="I36" i="13"/>
  <c r="I24" i="13"/>
  <c r="I32" i="13"/>
  <c r="I34" i="13"/>
  <c r="I43" i="13"/>
  <c r="F43" i="13"/>
  <c r="I39" i="13"/>
  <c r="F39" i="13"/>
  <c r="I26" i="13"/>
  <c r="F23" i="13"/>
  <c r="I29" i="13"/>
  <c r="F29" i="13"/>
  <c r="I14" i="13"/>
  <c r="I27" i="13"/>
  <c r="F27" i="13"/>
  <c r="I48" i="13"/>
  <c r="F48" i="13"/>
  <c r="I12" i="13"/>
  <c r="I10" i="13"/>
  <c r="F16" i="13"/>
  <c r="F42" i="13"/>
  <c r="I4" i="13"/>
  <c r="I6" i="13"/>
  <c r="F13" i="13"/>
  <c r="I11" i="13"/>
  <c r="F11" i="13"/>
  <c r="I9" i="13"/>
  <c r="I8" i="13"/>
  <c r="I7" i="13"/>
  <c r="I5" i="13"/>
  <c r="F5" i="13"/>
  <c r="I3" i="13"/>
  <c r="F3" i="13"/>
  <c r="F10" i="12"/>
  <c r="G48" i="12"/>
  <c r="D48" i="12"/>
  <c r="F29" i="12"/>
  <c r="F13" i="12"/>
  <c r="F14" i="12"/>
  <c r="I42" i="12"/>
  <c r="I39" i="12" l="1"/>
  <c r="I36" i="12"/>
  <c r="I33" i="12"/>
  <c r="I28" i="12"/>
  <c r="I7" i="12"/>
  <c r="I12" i="12"/>
  <c r="I6" i="12"/>
  <c r="I11" i="12"/>
  <c r="I16" i="12"/>
  <c r="I15" i="12"/>
  <c r="I19" i="12"/>
  <c r="I25" i="12"/>
  <c r="I30" i="12"/>
  <c r="I31" i="12"/>
  <c r="I34" i="12"/>
  <c r="I35" i="12"/>
  <c r="I37" i="12"/>
  <c r="I40" i="12"/>
  <c r="I47" i="12"/>
  <c r="F38" i="12"/>
  <c r="I43" i="12"/>
  <c r="F8" i="12" l="1"/>
  <c r="I45" i="12" l="1"/>
  <c r="F45" i="12"/>
  <c r="I38" i="12"/>
  <c r="I27" i="12"/>
  <c r="F27" i="12"/>
  <c r="F32" i="12"/>
  <c r="I20" i="12"/>
  <c r="F20" i="12"/>
  <c r="F24" i="12"/>
  <c r="I22" i="12"/>
  <c r="F22" i="12"/>
  <c r="I26" i="12"/>
  <c r="F26" i="12"/>
  <c r="F23" i="12"/>
  <c r="I41" i="12"/>
  <c r="F41" i="12"/>
  <c r="I5" i="12"/>
  <c r="I18" i="12"/>
  <c r="F18" i="12"/>
  <c r="I13" i="12"/>
  <c r="I17" i="12"/>
  <c r="F17" i="12"/>
  <c r="F9" i="12"/>
  <c r="I8" i="12"/>
  <c r="I4" i="12"/>
  <c r="F4" i="12"/>
  <c r="I3" i="12"/>
  <c r="F3" i="12"/>
  <c r="I9" i="11"/>
  <c r="G32" i="11"/>
  <c r="D32" i="11"/>
  <c r="F32" i="11" s="1"/>
  <c r="F16" i="11"/>
  <c r="F14" i="11"/>
  <c r="F23" i="11"/>
  <c r="F18" i="11"/>
  <c r="I31" i="11"/>
  <c r="F30" i="11"/>
  <c r="F48" i="12" l="1"/>
  <c r="F6" i="11"/>
  <c r="F20" i="11"/>
  <c r="F21" i="11"/>
  <c r="F3" i="11"/>
  <c r="I27" i="11"/>
  <c r="F8" i="11"/>
  <c r="I12" i="11"/>
  <c r="F11" i="11"/>
  <c r="F28" i="11" l="1"/>
  <c r="F13" i="11"/>
  <c r="F29" i="11"/>
  <c r="I28" i="11"/>
  <c r="I30" i="11"/>
  <c r="I20" i="11"/>
  <c r="I5" i="11"/>
  <c r="I22" i="11"/>
  <c r="F22" i="11"/>
  <c r="F25" i="11"/>
  <c r="I24" i="11"/>
  <c r="F24" i="11"/>
  <c r="I17" i="11"/>
  <c r="F17" i="11"/>
  <c r="I26" i="11"/>
  <c r="F26" i="11"/>
  <c r="F15" i="11"/>
  <c r="F19" i="11"/>
  <c r="I21" i="11"/>
  <c r="I18" i="11"/>
  <c r="I16" i="11"/>
  <c r="I14" i="11"/>
  <c r="I11" i="11"/>
  <c r="F10" i="11"/>
  <c r="F7" i="11"/>
  <c r="I8" i="11"/>
  <c r="I4" i="11"/>
  <c r="F4" i="11"/>
  <c r="I3" i="11"/>
  <c r="I41" i="10"/>
  <c r="F43" i="10"/>
  <c r="I37" i="10"/>
  <c r="I38" i="10"/>
  <c r="I15" i="10"/>
  <c r="I42" i="10"/>
  <c r="I12" i="10"/>
  <c r="I26" i="10"/>
  <c r="I33" i="10"/>
  <c r="I34" i="10"/>
  <c r="I20" i="10"/>
  <c r="I25" i="10"/>
  <c r="F13" i="10" l="1"/>
  <c r="F36" i="10" l="1"/>
  <c r="F39" i="10"/>
  <c r="F40" i="10"/>
  <c r="F19" i="10"/>
  <c r="I29" i="10"/>
  <c r="G45" i="10"/>
  <c r="D45" i="10"/>
  <c r="I35" i="10"/>
  <c r="F35" i="10"/>
  <c r="I28" i="10"/>
  <c r="I44" i="10"/>
  <c r="F44" i="10"/>
  <c r="I31" i="10"/>
  <c r="F31" i="10"/>
  <c r="I5" i="10"/>
  <c r="F27" i="10"/>
  <c r="F32" i="10"/>
  <c r="I19" i="10"/>
  <c r="I40" i="10"/>
  <c r="F23" i="10"/>
  <c r="I24" i="10"/>
  <c r="F24" i="10"/>
  <c r="I18" i="10"/>
  <c r="F18" i="10"/>
  <c r="I11" i="10"/>
  <c r="I22" i="10"/>
  <c r="F22" i="10"/>
  <c r="I3" i="10"/>
  <c r="F17" i="10"/>
  <c r="F16" i="10"/>
  <c r="I21" i="10"/>
  <c r="F21" i="10"/>
  <c r="F9" i="10"/>
  <c r="I14" i="10"/>
  <c r="F14" i="10"/>
  <c r="I13" i="10"/>
  <c r="F8" i="10"/>
  <c r="I36" i="10"/>
  <c r="I10" i="10"/>
  <c r="F10" i="10"/>
  <c r="F6" i="10"/>
  <c r="F7" i="10"/>
  <c r="I4" i="10"/>
  <c r="F4" i="10"/>
  <c r="E53" i="9"/>
  <c r="G53" i="9"/>
  <c r="D53" i="9"/>
  <c r="I50" i="9"/>
  <c r="F45" i="10" l="1"/>
  <c r="I44" i="9"/>
  <c r="I42" i="9"/>
  <c r="I37" i="9"/>
  <c r="I29" i="8"/>
  <c r="I39" i="9"/>
  <c r="I46" i="9"/>
  <c r="I45" i="9"/>
  <c r="F19" i="9"/>
  <c r="I18" i="9"/>
  <c r="I10" i="9"/>
  <c r="I8" i="9"/>
  <c r="I25" i="9"/>
  <c r="I41" i="9" l="1"/>
  <c r="I17" i="9" l="1"/>
  <c r="I48" i="9"/>
  <c r="I43" i="9"/>
  <c r="I30" i="9"/>
  <c r="F21" i="9"/>
  <c r="F3" i="9"/>
  <c r="I20" i="9"/>
  <c r="F7" i="9"/>
  <c r="F15" i="9"/>
  <c r="F49" i="9"/>
  <c r="F26" i="9" l="1"/>
  <c r="F31" i="9"/>
  <c r="I27" i="9" l="1"/>
  <c r="F50" i="9" l="1"/>
  <c r="I51" i="9"/>
  <c r="F51" i="9"/>
  <c r="F38" i="9"/>
  <c r="I49" i="9"/>
  <c r="I52" i="9"/>
  <c r="F52" i="9"/>
  <c r="I36" i="9"/>
  <c r="F36" i="9"/>
  <c r="I11" i="9"/>
  <c r="F42" i="9"/>
  <c r="I34" i="9"/>
  <c r="F34" i="9"/>
  <c r="F40" i="9"/>
  <c r="F37" i="9"/>
  <c r="I31" i="9"/>
  <c r="I26" i="9"/>
  <c r="I29" i="9"/>
  <c r="F29" i="9"/>
  <c r="I33" i="9"/>
  <c r="F33" i="9"/>
  <c r="F24" i="9"/>
  <c r="I22" i="9"/>
  <c r="F22" i="9"/>
  <c r="I23" i="9"/>
  <c r="F23" i="9"/>
  <c r="F28" i="9"/>
  <c r="I19" i="9"/>
  <c r="F16" i="9"/>
  <c r="I14" i="9"/>
  <c r="F14" i="9"/>
  <c r="I12" i="9"/>
  <c r="F12" i="9"/>
  <c r="F13" i="9"/>
  <c r="I3" i="9"/>
  <c r="I21" i="9"/>
  <c r="F9" i="9"/>
  <c r="I7" i="9"/>
  <c r="F5" i="9"/>
  <c r="F4" i="9"/>
  <c r="G47" i="8"/>
  <c r="D47" i="8"/>
  <c r="F45" i="8"/>
  <c r="F30" i="8"/>
  <c r="F53" i="9" l="1"/>
  <c r="F31" i="8"/>
  <c r="F25" i="8" l="1"/>
  <c r="F17" i="8"/>
  <c r="I21" i="8"/>
  <c r="I9" i="8"/>
  <c r="I32" i="8"/>
  <c r="F12" i="8"/>
  <c r="I39" i="8" l="1"/>
  <c r="I40" i="8"/>
  <c r="I5" i="8"/>
  <c r="I8" i="8"/>
  <c r="I22" i="8"/>
  <c r="I23" i="8"/>
  <c r="F3" i="8"/>
  <c r="E56" i="6"/>
  <c r="I33" i="5"/>
  <c r="F47" i="8"/>
  <c r="I46" i="8"/>
  <c r="F46" i="8"/>
  <c r="I38" i="8"/>
  <c r="F38" i="8"/>
  <c r="I37" i="8"/>
  <c r="F37" i="8"/>
  <c r="I42" i="8"/>
  <c r="F42" i="8"/>
  <c r="F44" i="8"/>
  <c r="F41" i="8"/>
  <c r="I34" i="8"/>
  <c r="F34" i="8"/>
  <c r="F33" i="8"/>
  <c r="I24" i="8"/>
  <c r="F24" i="8"/>
  <c r="I26" i="8"/>
  <c r="F26" i="8"/>
  <c r="I43" i="8"/>
  <c r="F43" i="8"/>
  <c r="I28" i="8"/>
  <c r="F28" i="8"/>
  <c r="I14" i="8"/>
  <c r="I35" i="8"/>
  <c r="F35" i="8"/>
  <c r="I30" i="8"/>
  <c r="I31" i="8"/>
  <c r="I20" i="8"/>
  <c r="F20" i="8"/>
  <c r="F27" i="8"/>
  <c r="I17" i="8"/>
  <c r="I25" i="8"/>
  <c r="F18" i="8"/>
  <c r="I19" i="8"/>
  <c r="F19" i="8"/>
  <c r="I16" i="8"/>
  <c r="F16" i="8"/>
  <c r="F13" i="8"/>
  <c r="F15" i="8"/>
  <c r="I12" i="8"/>
  <c r="F10" i="8"/>
  <c r="F7" i="8"/>
  <c r="I11" i="8"/>
  <c r="F11" i="8"/>
  <c r="F4" i="8"/>
  <c r="G50" i="7" l="1"/>
  <c r="D50" i="7"/>
  <c r="I23" i="7"/>
  <c r="I16" i="7"/>
  <c r="F9" i="7"/>
  <c r="I41" i="7"/>
  <c r="I22" i="7"/>
  <c r="I28" i="7"/>
  <c r="I30" i="7"/>
  <c r="I47" i="7"/>
  <c r="F28" i="7"/>
  <c r="F30" i="7"/>
  <c r="F47" i="7"/>
  <c r="I25" i="6"/>
  <c r="I28" i="6"/>
  <c r="I40" i="6"/>
  <c r="I20" i="6"/>
  <c r="F25" i="6"/>
  <c r="F28" i="6"/>
  <c r="F40" i="6"/>
  <c r="I49" i="7" l="1"/>
  <c r="I45" i="7" l="1"/>
  <c r="F26" i="7"/>
  <c r="F29" i="7"/>
  <c r="I18" i="7" l="1"/>
  <c r="F50" i="7"/>
  <c r="I17" i="7"/>
  <c r="F15" i="7"/>
  <c r="F5" i="7"/>
  <c r="I8" i="7"/>
  <c r="F43" i="7" l="1"/>
  <c r="I48" i="7" l="1"/>
  <c r="F48" i="7"/>
  <c r="I25" i="7"/>
  <c r="I37" i="7"/>
  <c r="F37" i="7"/>
  <c r="I38" i="7"/>
  <c r="F38" i="7"/>
  <c r="I46" i="7"/>
  <c r="F46" i="7"/>
  <c r="I43" i="7"/>
  <c r="I35" i="7"/>
  <c r="F35" i="7"/>
  <c r="F40" i="7"/>
  <c r="I42" i="7"/>
  <c r="F42" i="7"/>
  <c r="I39" i="7"/>
  <c r="F39" i="7"/>
  <c r="I32" i="7"/>
  <c r="F32" i="7"/>
  <c r="I36" i="7"/>
  <c r="F36" i="7"/>
  <c r="I27" i="7"/>
  <c r="F27" i="7"/>
  <c r="F13" i="7"/>
  <c r="I44" i="7"/>
  <c r="F44" i="7"/>
  <c r="F19" i="7"/>
  <c r="I26" i="7"/>
  <c r="I24" i="7"/>
  <c r="F24" i="7"/>
  <c r="I14" i="7"/>
  <c r="F14" i="7"/>
  <c r="F31" i="7"/>
  <c r="I20" i="7"/>
  <c r="F20" i="7"/>
  <c r="I11" i="7"/>
  <c r="F11" i="7"/>
  <c r="I15" i="7"/>
  <c r="F10" i="7"/>
  <c r="I29" i="7"/>
  <c r="I12" i="7"/>
  <c r="F12" i="7"/>
  <c r="I5" i="7"/>
  <c r="F7" i="7"/>
  <c r="F6" i="7"/>
  <c r="F4" i="7"/>
  <c r="G56" i="6" l="1"/>
  <c r="D56" i="6"/>
  <c r="F33" i="6" l="1"/>
  <c r="I51" i="6"/>
  <c r="I45" i="6"/>
  <c r="F36" i="6"/>
  <c r="I38" i="6"/>
  <c r="I47" i="6" l="1"/>
  <c r="I43" i="6" l="1"/>
  <c r="F48" i="6" l="1"/>
  <c r="I9" i="6"/>
  <c r="I37" i="6" l="1"/>
  <c r="I24" i="6"/>
  <c r="I50" i="6"/>
  <c r="F55" i="6" l="1"/>
  <c r="I12" i="6" l="1"/>
  <c r="F18" i="6"/>
  <c r="F14" i="6"/>
  <c r="F49" i="6" l="1"/>
  <c r="I53" i="6"/>
  <c r="F53" i="6"/>
  <c r="I49" i="6"/>
  <c r="I48" i="6"/>
  <c r="I11" i="6"/>
  <c r="I32" i="6"/>
  <c r="F32" i="6"/>
  <c r="I54" i="6"/>
  <c r="F54" i="6"/>
  <c r="I33" i="6"/>
  <c r="I39" i="6"/>
  <c r="F39" i="6"/>
  <c r="I44" i="6"/>
  <c r="F44" i="6"/>
  <c r="F34" i="6"/>
  <c r="I36" i="6"/>
  <c r="I19" i="6"/>
  <c r="I29" i="6"/>
  <c r="F29" i="6"/>
  <c r="I42" i="6"/>
  <c r="F42" i="6"/>
  <c r="I35" i="6"/>
  <c r="F35" i="6"/>
  <c r="I31" i="6"/>
  <c r="F31" i="6"/>
  <c r="I23" i="6"/>
  <c r="F23" i="6"/>
  <c r="I30" i="6"/>
  <c r="F30" i="6"/>
  <c r="I27" i="6"/>
  <c r="F27" i="6"/>
  <c r="I16" i="6"/>
  <c r="F16" i="6"/>
  <c r="I7" i="6"/>
  <c r="I26" i="6"/>
  <c r="F26" i="6"/>
  <c r="I55" i="6"/>
  <c r="I17" i="6"/>
  <c r="F17" i="6"/>
  <c r="F21" i="6"/>
  <c r="I22" i="6"/>
  <c r="F22" i="6"/>
  <c r="I13" i="6"/>
  <c r="F13" i="6"/>
  <c r="I14" i="6"/>
  <c r="I18" i="6"/>
  <c r="I15" i="6"/>
  <c r="F15" i="6"/>
  <c r="I10" i="6"/>
  <c r="F10" i="6"/>
  <c r="I8" i="6"/>
  <c r="F8" i="6"/>
  <c r="I5" i="6"/>
  <c r="F5" i="6"/>
  <c r="I6" i="6"/>
  <c r="F6" i="6"/>
  <c r="F3" i="6"/>
  <c r="G51" i="5"/>
  <c r="D51" i="5"/>
  <c r="F23" i="5"/>
  <c r="F56" i="6" l="1"/>
  <c r="F50" i="5"/>
  <c r="I15" i="5"/>
  <c r="F8" i="5"/>
  <c r="F36" i="5" l="1"/>
  <c r="F29" i="5"/>
  <c r="F42" i="5"/>
  <c r="F6" i="5"/>
  <c r="I10" i="5"/>
  <c r="F13" i="5"/>
  <c r="F21" i="5"/>
  <c r="I37" i="5" l="1"/>
  <c r="I45" i="5" l="1"/>
  <c r="I17" i="5"/>
  <c r="I41" i="5"/>
  <c r="I48" i="5" l="1"/>
  <c r="I4" i="5" l="1"/>
  <c r="I44" i="5" l="1"/>
  <c r="F49" i="5" l="1"/>
  <c r="I28" i="5"/>
  <c r="F51" i="5"/>
  <c r="I49" i="5"/>
  <c r="I34" i="5"/>
  <c r="F34" i="5"/>
  <c r="I50" i="5"/>
  <c r="I39" i="5"/>
  <c r="F39" i="5"/>
  <c r="I43" i="5"/>
  <c r="F43" i="5"/>
  <c r="I42" i="5"/>
  <c r="I29" i="5"/>
  <c r="I36" i="5"/>
  <c r="I31" i="5"/>
  <c r="F31" i="5"/>
  <c r="I40" i="5"/>
  <c r="F40" i="5"/>
  <c r="I38" i="5"/>
  <c r="F38" i="5"/>
  <c r="I30" i="5"/>
  <c r="F30" i="5"/>
  <c r="I9" i="5"/>
  <c r="I32" i="5"/>
  <c r="F32" i="5"/>
  <c r="I25" i="5"/>
  <c r="F25" i="5"/>
  <c r="I26" i="5"/>
  <c r="F26" i="5"/>
  <c r="I27" i="5"/>
  <c r="F27" i="5"/>
  <c r="I23" i="5"/>
  <c r="I35" i="5"/>
  <c r="F35" i="5"/>
  <c r="I24" i="5"/>
  <c r="F24" i="5"/>
  <c r="I18" i="5"/>
  <c r="F18" i="5"/>
  <c r="I16" i="5"/>
  <c r="F16" i="5"/>
  <c r="I22" i="5"/>
  <c r="F22" i="5"/>
  <c r="I8" i="5"/>
  <c r="I20" i="5"/>
  <c r="F20" i="5"/>
  <c r="I14" i="5"/>
  <c r="F14" i="5"/>
  <c r="I19" i="5"/>
  <c r="F19" i="5"/>
  <c r="I21" i="5"/>
  <c r="I11" i="5"/>
  <c r="F11" i="5"/>
  <c r="I12" i="5"/>
  <c r="F12" i="5"/>
  <c r="I7" i="5"/>
  <c r="F7" i="5"/>
  <c r="I6" i="5"/>
  <c r="I5" i="5"/>
  <c r="F5" i="5"/>
  <c r="F4" i="5"/>
  <c r="F3" i="5"/>
  <c r="I27" i="4"/>
  <c r="I33" i="4"/>
  <c r="G46" i="4"/>
  <c r="D46" i="4"/>
  <c r="I21" i="4"/>
  <c r="F38" i="4" l="1"/>
  <c r="F3" i="4"/>
  <c r="I38" i="4" l="1"/>
  <c r="I41" i="4"/>
  <c r="I15" i="4"/>
  <c r="F43" i="4"/>
  <c r="F5" i="4"/>
  <c r="F8" i="4"/>
  <c r="I36" i="4" l="1"/>
  <c r="I34" i="4"/>
  <c r="F13" i="4" l="1"/>
  <c r="F20" i="4"/>
  <c r="F22" i="4"/>
  <c r="I28" i="4"/>
  <c r="I11" i="4"/>
  <c r="F30" i="4" l="1"/>
  <c r="I45" i="4" l="1"/>
  <c r="F46" i="4"/>
  <c r="I43" i="4"/>
  <c r="I44" i="4"/>
  <c r="F44" i="4"/>
  <c r="I39" i="4"/>
  <c r="F39" i="4"/>
  <c r="I31" i="4"/>
  <c r="F31" i="4"/>
  <c r="I35" i="4"/>
  <c r="F35" i="4"/>
  <c r="I26" i="4"/>
  <c r="F26" i="4"/>
  <c r="I30" i="4"/>
  <c r="I32" i="4"/>
  <c r="F32" i="4"/>
  <c r="I24" i="4"/>
  <c r="F24" i="4"/>
  <c r="I40" i="4"/>
  <c r="F40" i="4"/>
  <c r="I37" i="4"/>
  <c r="F37" i="4"/>
  <c r="I42" i="4"/>
  <c r="F42" i="4"/>
  <c r="I29" i="4"/>
  <c r="F29" i="4"/>
  <c r="I25" i="4"/>
  <c r="F25" i="4"/>
  <c r="I23" i="4"/>
  <c r="F23" i="4"/>
  <c r="I18" i="4"/>
  <c r="F18" i="4"/>
  <c r="I16" i="4"/>
  <c r="F16" i="4"/>
  <c r="I19" i="4"/>
  <c r="F19" i="4"/>
  <c r="I17" i="4"/>
  <c r="F17" i="4"/>
  <c r="I6" i="4"/>
  <c r="I22" i="4"/>
  <c r="I20" i="4"/>
  <c r="I13" i="4"/>
  <c r="I14" i="4"/>
  <c r="F14" i="4"/>
  <c r="I12" i="4"/>
  <c r="F12" i="4"/>
  <c r="I9" i="4"/>
  <c r="F9" i="4"/>
  <c r="I7" i="4"/>
  <c r="F7" i="4"/>
  <c r="I8" i="4"/>
  <c r="I5" i="4"/>
  <c r="I4" i="4"/>
  <c r="F4" i="4"/>
  <c r="G40" i="3"/>
  <c r="D40" i="3"/>
  <c r="I14" i="3"/>
  <c r="I34" i="3" l="1"/>
  <c r="F37" i="3"/>
  <c r="I39" i="3" l="1"/>
  <c r="I28" i="3" l="1"/>
  <c r="F10" i="3"/>
  <c r="F12" i="3"/>
  <c r="I11" i="3"/>
  <c r="F25" i="3"/>
  <c r="F23" i="3"/>
  <c r="F19" i="3"/>
  <c r="I30" i="3" l="1"/>
  <c r="F30" i="3"/>
  <c r="F40" i="3" l="1"/>
  <c r="I36" i="3"/>
  <c r="F36" i="3"/>
  <c r="F35" i="3"/>
  <c r="F34" i="3"/>
  <c r="I24" i="3"/>
  <c r="F24" i="3"/>
  <c r="I27" i="3"/>
  <c r="F27" i="3"/>
  <c r="I32" i="3"/>
  <c r="F32" i="3"/>
  <c r="I26" i="3"/>
  <c r="F26" i="3"/>
  <c r="I31" i="3"/>
  <c r="F31" i="3"/>
  <c r="I38" i="3"/>
  <c r="F38" i="3"/>
  <c r="I21" i="3"/>
  <c r="F21" i="3"/>
  <c r="I22" i="3"/>
  <c r="F22" i="3"/>
  <c r="I18" i="3"/>
  <c r="F18" i="3"/>
  <c r="I19" i="3"/>
  <c r="I23" i="3"/>
  <c r="I25" i="3"/>
  <c r="I20" i="3"/>
  <c r="F20" i="3"/>
  <c r="I17" i="3"/>
  <c r="F17" i="3"/>
  <c r="I5" i="3"/>
  <c r="I15" i="3"/>
  <c r="F15" i="3"/>
  <c r="I12" i="3"/>
  <c r="I16" i="3"/>
  <c r="F16" i="3"/>
  <c r="I13" i="3"/>
  <c r="F13" i="3"/>
  <c r="I10" i="3"/>
  <c r="I9" i="3"/>
  <c r="F9" i="3"/>
  <c r="I7" i="3"/>
  <c r="F7" i="3"/>
  <c r="I8" i="3"/>
  <c r="F8" i="3"/>
  <c r="I6" i="3"/>
  <c r="F6" i="3"/>
  <c r="I4" i="3"/>
  <c r="F4" i="3"/>
  <c r="G41" i="2" l="1"/>
  <c r="D41" i="2"/>
  <c r="F38" i="2" l="1"/>
  <c r="I37" i="2"/>
  <c r="F39" i="2" l="1"/>
  <c r="F8" i="2"/>
  <c r="F7" i="2"/>
  <c r="F10" i="2"/>
  <c r="F11" i="2"/>
  <c r="F16" i="2"/>
  <c r="F13" i="2"/>
  <c r="F25" i="2"/>
  <c r="I12" i="2" l="1"/>
  <c r="I17" i="2"/>
  <c r="I18" i="2"/>
  <c r="I19" i="2"/>
  <c r="I23" i="2"/>
  <c r="I14" i="2"/>
  <c r="I26" i="2" l="1"/>
  <c r="F5" i="2" l="1"/>
  <c r="F30" i="2"/>
  <c r="F40" i="2"/>
  <c r="I21" i="2"/>
  <c r="F41" i="2"/>
  <c r="I36" i="2"/>
  <c r="F36" i="2"/>
  <c r="I39" i="2"/>
  <c r="I38" i="2"/>
  <c r="F35" i="2"/>
  <c r="I34" i="2"/>
  <c r="F34" i="2"/>
  <c r="I31" i="2"/>
  <c r="F31" i="2"/>
  <c r="I32" i="2"/>
  <c r="F32" i="2"/>
  <c r="I33" i="2"/>
  <c r="F33" i="2"/>
  <c r="I29" i="2"/>
  <c r="F29" i="2"/>
  <c r="I28" i="2"/>
  <c r="F28" i="2"/>
  <c r="I27" i="2"/>
  <c r="F27" i="2"/>
  <c r="I30" i="2"/>
  <c r="I5" i="2"/>
  <c r="I9" i="2"/>
  <c r="I20" i="2"/>
  <c r="F20" i="2"/>
  <c r="I15" i="2"/>
  <c r="F15" i="2"/>
  <c r="I24" i="2"/>
  <c r="F24" i="2"/>
  <c r="I22" i="2"/>
  <c r="F22" i="2"/>
  <c r="I25" i="2"/>
  <c r="I13" i="2"/>
  <c r="I16" i="2"/>
  <c r="I11" i="2"/>
  <c r="I10" i="2"/>
  <c r="I7" i="2"/>
  <c r="I8" i="2"/>
  <c r="I6" i="2"/>
  <c r="F6" i="2"/>
  <c r="I3" i="2"/>
  <c r="F3" i="2"/>
  <c r="I17" i="1"/>
  <c r="G35" i="1" l="1"/>
  <c r="D35" i="1"/>
  <c r="I30" i="1" l="1"/>
  <c r="I28" i="1" l="1"/>
  <c r="F3" i="1" l="1"/>
  <c r="F12" i="1" l="1"/>
  <c r="F33" i="1" l="1"/>
  <c r="I16" i="1"/>
  <c r="I19" i="1"/>
  <c r="I9" i="1"/>
  <c r="I32" i="1"/>
  <c r="I18" i="1" l="1"/>
  <c r="F35" i="1" l="1"/>
  <c r="F31" i="1"/>
  <c r="I11" i="1"/>
  <c r="F29" i="1"/>
  <c r="I34" i="1"/>
  <c r="F34" i="1"/>
  <c r="I10" i="1"/>
  <c r="I26" i="1"/>
  <c r="F26" i="1"/>
  <c r="F27" i="1"/>
  <c r="I25" i="1"/>
  <c r="F25" i="1"/>
  <c r="I33" i="1"/>
  <c r="I22" i="1"/>
  <c r="F22" i="1"/>
  <c r="I21" i="1"/>
  <c r="F21" i="1"/>
  <c r="I20" i="1"/>
  <c r="F20" i="1"/>
  <c r="I24" i="1"/>
  <c r="F24" i="1"/>
  <c r="I5" i="1"/>
  <c r="I23" i="1"/>
  <c r="F23" i="1"/>
  <c r="I15" i="1"/>
  <c r="F15" i="1"/>
  <c r="I14" i="1"/>
  <c r="F14" i="1"/>
  <c r="I13" i="1"/>
  <c r="F13" i="1"/>
  <c r="I12" i="1"/>
  <c r="I7" i="1"/>
  <c r="F7" i="1"/>
  <c r="I8" i="1"/>
  <c r="F8" i="1"/>
  <c r="I6" i="1"/>
  <c r="F6" i="1"/>
  <c r="I4" i="1"/>
  <c r="F4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tc={52CACB33-14F6-45E0-8A16-BD42097CAD6D}</author>
  </authors>
  <commentList>
    <comment ref="C41" authorId="0" shapeId="0" xr:uid="{52CACB33-14F6-45E0-8A16-BD42097CAD6D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tc={437BD76A-981E-4770-B6B7-205663D4BACD}</author>
  </authors>
  <commentList>
    <comment ref="D37" authorId="0" shapeId="0" xr:uid="{437BD76A-981E-4770-B6B7-205663D4BACD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tc={58D65416-5F4C-4CFB-BCA7-3573EDEEEE99}</author>
  </authors>
  <commentList>
    <comment ref="C16" authorId="0" shapeId="0" xr:uid="{58D65416-5F4C-4CFB-BCA7-3573EDEEEE99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tc={9FA41D46-D526-4176-BE36-53181767A48A}</author>
    <author>tc={76A6E259-1AC2-45FA-B89B-BDD452DD8448}</author>
    <author>tc={DBE1DD10-7437-4880-B335-A2EFC728387C}</author>
    <author>tc={63B13099-256A-4254-8FB7-E8280233D0F1}</author>
    <author>tc={9CE9E79F-BE96-40CA-9C6C-DF8FCDF55C77}</author>
    <author>tc={B8714A07-F36C-4462-B050-6077283E802D}</author>
    <author>tc={B25CC404-E813-4CC7-AE79-6F4229244406}</author>
    <author>tc={195C9EDC-5683-4AC6-B6C4-09F68373E0CB}</author>
    <author>tc={0EF9F85F-7966-437E-A1A6-E96CA201A10B}</author>
    <author>tc={7A727681-9158-4440-920A-ACAC01139439}</author>
    <author>tc={38EF7A12-BFCF-4D25-83BF-A00F0A5742D3}</author>
    <author>tc={DB3A44C1-3009-4079-BAF2-43B99291E865}</author>
    <author>tc={94EE8B5B-F234-4BB2-925D-D090BC949342}</author>
    <author>tc={3F402887-EB9C-4D54-B973-CC80AD87E922}</author>
    <author>tc={EC33135C-A98D-4B82-A214-FF01F70074D2}</author>
  </authors>
  <commentList>
    <comment ref="E6" authorId="0" shapeId="0" xr:uid="{9FA41D46-D526-4176-BE36-53181767A48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10" authorId="1" shapeId="0" xr:uid="{76A6E259-1AC2-45FA-B89B-BDD452DD8448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12" authorId="2" shapeId="0" xr:uid="{DBE1DD10-7437-4880-B335-A2EFC728387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14" authorId="3" shapeId="0" xr:uid="{63B13099-256A-4254-8FB7-E8280233D0F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18" authorId="4" shapeId="0" xr:uid="{9CE9E79F-BE96-40CA-9C6C-DF8FCDF55C7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21" authorId="5" shapeId="0" xr:uid="{B8714A07-F36C-4462-B050-6077283E802D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24" authorId="6" shapeId="0" xr:uid="{B25CC404-E813-4CC7-AE79-6F422924440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26" authorId="7" shapeId="0" xr:uid="{195C9EDC-5683-4AC6-B6C4-09F68373E0C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28" authorId="8" shapeId="0" xr:uid="{0EF9F85F-7966-437E-A1A6-E96CA201A10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30" authorId="9" shapeId="0" xr:uid="{7A727681-9158-4440-920A-ACAC01139439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32" authorId="10" shapeId="0" xr:uid="{38EF7A12-BFCF-4D25-83BF-A00F0A5742D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36" authorId="11" shapeId="0" xr:uid="{DB3A44C1-3009-4079-BAF2-43B99291E86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38" authorId="12" shapeId="0" xr:uid="{94EE8B5B-F234-4BB2-925D-D090BC94934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47" authorId="13" shapeId="0" xr:uid="{3F402887-EB9C-4D54-B973-CC80AD87E92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E51" authorId="14" shapeId="0" xr:uid="{EC33135C-A98D-4B82-A214-FF01F70074D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tc={46FB838E-DBA9-46D4-BDD9-14B94F04F12D}</author>
    <author>tc={471BA52D-D174-434D-894E-E1305DA169EF}</author>
    <author>tc={3B600243-F423-49D6-8A5E-5546C2104DC3}</author>
    <author>tc={C421E273-5AB6-4DE4-A4B9-AE7F01D36891}</author>
    <author>tc={E8943CE4-76D2-4730-BDEB-C4C4BB9A0424}</author>
    <author>tc={B51823B0-2656-4DD3-9C10-B79FD8903D2E}</author>
    <author>tc={54C6419E-22FD-4D35-B0F1-B7B48DAD415C}</author>
    <author>tc={2ACE18A7-6027-4EEB-8A9D-0978DB337EE4}</author>
    <author>tc={B32439AB-7D84-442D-B1D0-5C7A6048165F}</author>
    <author>tc={DEC850B7-CC6B-4D6D-86A1-774545F29EB7}</author>
    <author>tc={D67CEFA0-4587-4CC5-8371-61CAB2F06930}</author>
    <author>tc={71AFA64B-4E1E-493F-A5E4-E8267C450BB5}</author>
    <author>tc={F2CC5AE0-D810-4E7C-9B85-1C7377D638A2}</author>
    <author>tc={9A3DD423-3E21-4D89-B4E1-BD68829847B6}</author>
    <author>tc={1F9055AE-2A8C-4427-AC57-60CACA9B87E6}</author>
    <author>tc={471BB2AE-E120-4080-BC36-0F35A10FBB83}</author>
  </authors>
  <commentList>
    <comment ref="D11" authorId="0" shapeId="0" xr:uid="{46FB838E-DBA9-46D4-BDD9-14B94F04F12D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15" authorId="1" shapeId="0" xr:uid="{471BA52D-D174-434D-894E-E1305DA169E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16" authorId="2" shapeId="0" xr:uid="{3B600243-F423-49D6-8A5E-5546C2104DC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19" authorId="3" shapeId="0" xr:uid="{C421E273-5AB6-4DE4-A4B9-AE7F01D3689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25" authorId="4" shapeId="0" xr:uid="{E8943CE4-76D2-4730-BDEB-C4C4BB9A042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C29" authorId="5" shapeId="0" xr:uid="{B51823B0-2656-4DD3-9C10-B79FD8903D2E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D30" authorId="6" shapeId="0" xr:uid="{54C6419E-22FD-4D35-B0F1-B7B48DAD415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31" authorId="7" shapeId="0" xr:uid="{2ACE18A7-6027-4EEB-8A9D-0978DB337EE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33" authorId="8" shapeId="0" xr:uid="{B32439AB-7D84-442D-B1D0-5C7A6048165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34" authorId="9" shapeId="0" xr:uid="{DEC850B7-CC6B-4D6D-86A1-774545F29EB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35" authorId="10" shapeId="0" xr:uid="{D67CEFA0-4587-4CC5-8371-61CAB2F0693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37" authorId="11" shapeId="0" xr:uid="{71AFA64B-4E1E-493F-A5E4-E8267C450BB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39" authorId="12" shapeId="0" xr:uid="{F2CC5AE0-D810-4E7C-9B85-1C7377D638A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40" authorId="13" shapeId="0" xr:uid="{9A3DD423-3E21-4D89-B4E1-BD68829847B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43" authorId="14" shapeId="0" xr:uid="{1F9055AE-2A8C-4427-AC57-60CACA9B87E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  <comment ref="D47" authorId="15" shapeId="0" xr:uid="{471BB2AE-E120-4080-BC36-0F35A10FBB8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Previews of 22-27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tc={A93930F5-2A6C-4F9B-BF6C-4E050D8B0A62}</author>
    <author>tc={DD32C496-875A-4D5F-B5E8-4E291789963E}</author>
    <author>tc={EA10AB84-11E8-4557-B21E-B08BFBE61AEC}</author>
    <author>tc={A869EC75-54A8-4CD4-942F-C0D7C55EBF32}</author>
    <author>tc={CD884087-7EEC-4F5E-94B9-82DF528461DA}</author>
  </authors>
  <commentList>
    <comment ref="C35" authorId="0" shapeId="0" xr:uid="{A93930F5-2A6C-4F9B-BF6C-4E050D8B0A62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7" authorId="1" shapeId="0" xr:uid="{DD32C496-875A-4D5F-B5E8-4E291789963E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9" authorId="2" shapeId="0" xr:uid="{EA10AB84-11E8-4557-B21E-B08BFBE61AEC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2" authorId="3" shapeId="0" xr:uid="{A869EC75-54A8-4CD4-942F-C0D7C55EBF32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4" authorId="4" shapeId="0" xr:uid="{CD884087-7EEC-4F5E-94B9-82DF528461DA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tc={9E36F7B1-35E5-48BF-A7B2-7F38BDCDAFBB}</author>
    <author>tc={07713156-D086-42AD-A720-E1B7DB82A2DC}</author>
  </authors>
  <commentList>
    <comment ref="H6" authorId="0" shapeId="0" xr:uid="{9E36F7B1-35E5-48BF-A7B2-7F38BDCDAFBB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number</t>
      </text>
    </comment>
    <comment ref="J6" authorId="1" shapeId="0" xr:uid="{07713156-D086-42AD-A720-E1B7DB82A2DC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number</t>
      </text>
    </comment>
  </commentList>
</comments>
</file>

<file path=xl/sharedStrings.xml><?xml version="1.0" encoding="utf-8"?>
<sst xmlns="http://schemas.openxmlformats.org/spreadsheetml/2006/main" count="2918" uniqueCount="279">
  <si>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</si>
  <si>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</si>
  <si>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</si>
  <si>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</si>
  <si>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</si>
  <si>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</si>
  <si>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</si>
  <si>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</si>
  <si>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</si>
  <si>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</si>
  <si>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</si>
  <si>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</si>
  <si>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</si>
  <si>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</si>
  <si>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</si>
  <si>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N</t>
  </si>
  <si>
    <t>Milijonieriaus palikimas</t>
  </si>
  <si>
    <t>-</t>
  </si>
  <si>
    <t>Vabalo filmai</t>
  </si>
  <si>
    <t>Vonka (Wonka)</t>
  </si>
  <si>
    <t>ACME Film / WB</t>
  </si>
  <si>
    <t>Didžioji ančių kelionė (Migration)</t>
  </si>
  <si>
    <t>Dukine Film Distribution / Universal Pictures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</si>
  <si>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</si>
  <si>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</si>
  <si>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</si>
  <si>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</si>
  <si>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</si>
  <si>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</si>
  <si>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</si>
  <si>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</si>
  <si>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</si>
  <si>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</si>
  <si>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</si>
  <si>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</si>
  <si>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</si>
  <si>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P</t>
  </si>
  <si>
    <t>Tik ne tu (Anyone But You)</t>
  </si>
  <si>
    <t>Preview</t>
  </si>
  <si>
    <t>Sapnų scenarijus (Dream Scenario)</t>
  </si>
  <si>
    <t>Europos kinas</t>
  </si>
  <si>
    <t>Gurmaniška aistra (Pot au Feu de Dodin Bouffant)</t>
  </si>
  <si>
    <t>Praėję gyvenimai (Past lives)</t>
  </si>
  <si>
    <t>Čiulbanti siela</t>
  </si>
  <si>
    <t xml:space="preserve"> Taip toliau</t>
  </si>
  <si>
    <t>Tiesiog super! (Helt super)</t>
  </si>
  <si>
    <t>Estinfillm</t>
  </si>
  <si>
    <t>Nukritę lapai (Kuolleet lehdet)</t>
  </si>
  <si>
    <t>Pirties seserys</t>
  </si>
  <si>
    <t>Kino pasaka</t>
  </si>
  <si>
    <t>Lapių kelionė ledynuose (Kina and Yuk)</t>
  </si>
  <si>
    <t xml:space="preserve">ACME Film </t>
  </si>
  <si>
    <t>Titina Šiaurės ašigalyje (Titina)</t>
  </si>
  <si>
    <t>Club Zero</t>
  </si>
  <si>
    <t>Trys muškietininkai: Miledi (The Three Musketeers: Milady)</t>
  </si>
  <si>
    <t>Theatrical Film Distribution</t>
  </si>
  <si>
    <t>Estinfilm</t>
  </si>
  <si>
    <t>Ingeborg Bachmann – kelionė į dykumą (Ingeborg Bachmann – Reise in die Wüste)</t>
  </si>
  <si>
    <t>Broom Films</t>
  </si>
  <si>
    <t>Sausio 5–11 d. Lietuvos kino teatruose rodytų filmų topas
January 5–11 Lithuanian top</t>
  </si>
  <si>
    <t>971 632 €</t>
  </si>
  <si>
    <t>Šešėlių vanduo (Night Swim)</t>
  </si>
  <si>
    <t>Dogmenas (DogMan)</t>
  </si>
  <si>
    <t xml:space="preserve"> Pažadėtoji žemė (Bastarden)</t>
  </si>
  <si>
    <t>Bitininkas (Beekeeper)</t>
  </si>
  <si>
    <t xml:space="preserve">Džiunglių būrys 2 (Les as de la Jungle) </t>
  </si>
  <si>
    <t>Samsara</t>
  </si>
  <si>
    <t>Taip toliau</t>
  </si>
  <si>
    <t>Sielų aukcionas. Neįtikėtina Auroros Mardiganian istorija</t>
  </si>
  <si>
    <t>Priscilla</t>
  </si>
  <si>
    <t>Total (32)</t>
  </si>
  <si>
    <t>694 775 €</t>
  </si>
  <si>
    <t>Sausio 12–18 d. Lietuvos kino teatruose rodytų filmų topas
January 12–18 Lithuanian top</t>
  </si>
  <si>
    <t>Liepsnojantis dangus (Roter Himmel)</t>
  </si>
  <si>
    <t>Tu man nieko neprimeni (Slow)</t>
  </si>
  <si>
    <t>Homo Sovieticus</t>
  </si>
  <si>
    <t>Monoklis</t>
  </si>
  <si>
    <t>Viena gyvybė (One Life)</t>
  </si>
  <si>
    <t>Tikslas – įvartis (Next Goal Wins)</t>
  </si>
  <si>
    <t>Misija: Linksmybių mokykla (Die (un)langweiligste Schule der Welt)</t>
  </si>
  <si>
    <t>Unlimited Media OÜ</t>
  </si>
  <si>
    <t>Šiaurietiški patogumai (Northern Comfort)</t>
  </si>
  <si>
    <t>Rockstarai</t>
  </si>
  <si>
    <t>Asociacija „Metų muzikos apdovanojimai“</t>
  </si>
  <si>
    <t>Prasti reikalai (Poor Things)</t>
  </si>
  <si>
    <t>Ernestas ir Selestina: Kelionė į Šaradiją (Ernest et Célestine: Le voyage en Charabie)</t>
  </si>
  <si>
    <t>Irklais per Atlantą</t>
  </si>
  <si>
    <t>Valujavičiaus kelionės</t>
  </si>
  <si>
    <t>Total (38)</t>
  </si>
  <si>
    <t>Sausio 19–25 d. Lietuvos kino teatruose rodytų filmų topas
January 19–25 Lithuanian top</t>
  </si>
  <si>
    <t>680 226 €</t>
  </si>
  <si>
    <t>Pažadėtoji žemė (Bastarden)</t>
  </si>
  <si>
    <t>193433</t>
  </si>
  <si>
    <t>Kosminiai draugai (Headspace)</t>
  </si>
  <si>
    <t xml:space="preserve">ACME Film  </t>
  </si>
  <si>
    <t>Ferrari</t>
  </si>
  <si>
    <t>Elfų kerštas (There's Something in the Barn)</t>
  </si>
  <si>
    <t>Best Film</t>
  </si>
  <si>
    <t>Rūmai (The Palace)</t>
  </si>
  <si>
    <t>Total (37)</t>
  </si>
  <si>
    <t>809 833 €</t>
  </si>
  <si>
    <t>Šokių karalienė (Dancing Queen)</t>
  </si>
  <si>
    <t>Aš ir jis. Tikros vestuvės (Beautiful Wedding)</t>
  </si>
  <si>
    <t>Praeities šešėlis (May December)</t>
  </si>
  <si>
    <t>Tigro kelionė Himalajuose (Tigers Nest)</t>
  </si>
  <si>
    <t>Mavka: miško siela (Mavka Forest Song)</t>
  </si>
  <si>
    <t>Istorija apie drugelį (Butterfly Tale)</t>
  </si>
  <si>
    <t>Baltic Content Media</t>
  </si>
  <si>
    <t>Argailas (Argylle)</t>
  </si>
  <si>
    <t>Openheimeris (Oppenheimer)</t>
  </si>
  <si>
    <t>Gyvūnų karalystė (Le règne animal)</t>
  </si>
  <si>
    <t>Sausio 26 – vasario 1 d. Lietuvos kino teatruose rodytų filmų topas
January 26–February 1 Lithuanian top</t>
  </si>
  <si>
    <t>Total (43)</t>
  </si>
  <si>
    <t>Vasario 2–8 d. Lietuvos kino teatruose rodytų filmų topas
February 2–8 Lithuanian top</t>
  </si>
  <si>
    <t>694 100 €</t>
  </si>
  <si>
    <t>Didieji planetos sergėtojai (Les gardiennes de la planete)</t>
  </si>
  <si>
    <t>5½ meilės istorijos viename Vilniaus bute (Five and a Half Love Stories in an Apartment in Vilnius, Lithuania)</t>
  </si>
  <si>
    <t>Paryžietė (Rue des dames)</t>
  </si>
  <si>
    <t>Maišagalvė (Baghead)</t>
  </si>
  <si>
    <t>Ema ir juodasis jaguaras (Le Dernier Jaguar)</t>
  </si>
  <si>
    <t>Numylėtinė (Miller's Girl)</t>
  </si>
  <si>
    <t>Šventųjų ir nusidėjėlių žemėje (In the Land of Saints and Sinners)</t>
  </si>
  <si>
    <t>Total (47)</t>
  </si>
  <si>
    <t>Vasario 9–15 d. Lietuvos kino teatruose rodytų filmų topas
February 9–15 Lithuanian top</t>
  </si>
  <si>
    <t>Bob Marley: One Love</t>
  </si>
  <si>
    <t>Dukine Film Distribution / Paramount Pictures</t>
  </si>
  <si>
    <t>Lukas (Luca)</t>
  </si>
  <si>
    <t>Ponas Bleikas jūsų paslaugoms (Complètement cramé)</t>
  </si>
  <si>
    <t>Kopa (Dune)</t>
  </si>
  <si>
    <t>Tarp pilkų debesų (Ashes in the Snow)</t>
  </si>
  <si>
    <t>Drugelio Širdis</t>
  </si>
  <si>
    <t>Tegul prasideda šokiai (Empieza el baile)</t>
  </si>
  <si>
    <t>Vesper</t>
  </si>
  <si>
    <t>Aklas gluosnis, mieganti moteris (Blind Willow, Sleeping Woman )</t>
  </si>
  <si>
    <t>Meile mano (Love Life)</t>
  </si>
  <si>
    <t>Geležiniai gniaužtai (The Iron Claw)</t>
  </si>
  <si>
    <t>Draugų lažybos</t>
  </si>
  <si>
    <t>Cinema Ads</t>
  </si>
  <si>
    <t>Vasario 16–22 d. Lietuvos kino teatruose rodytų filmų topas
February 16–22 Lithuanian top</t>
  </si>
  <si>
    <t>Didžiosios lenktynės. Audi vs. Lancia (Race for Glory)</t>
  </si>
  <si>
    <t>Garsų pasaulio įrašai</t>
  </si>
  <si>
    <t>Sparnuoti herojai (Super Wings the Movie: Maximum Speed)</t>
  </si>
  <si>
    <t>Mūza</t>
  </si>
  <si>
    <t>Madame Web (Madam Web)</t>
  </si>
  <si>
    <t>Meilės prigimtis (Simple comme Sylvain)</t>
  </si>
  <si>
    <t>Saldi rytinė pakrantė (The Sweet East)</t>
  </si>
  <si>
    <t>Oho! (Wahou!)</t>
  </si>
  <si>
    <t>Batuotas katinas Pūkis: paskutinis noras (Puss in Boots: The Last Wish)</t>
  </si>
  <si>
    <t>Broliai Super Mario. Filmas (Super Mario Bros.)</t>
  </si>
  <si>
    <t>Čiurlionis AI</t>
  </si>
  <si>
    <t>Broom films</t>
  </si>
  <si>
    <t>Vasario 23–29 d. Lietuvos kino teatruose rodytų filmų topas
February 23–29 Lithuanian top</t>
  </si>
  <si>
    <t>Total (53)</t>
  </si>
  <si>
    <t>611 075 €</t>
  </si>
  <si>
    <t>Šuo ir katė. Pabėgimas (Chien et Chat)</t>
  </si>
  <si>
    <t>Madam Web (Madame Web)</t>
  </si>
  <si>
    <t>Nežinomais takais (Sur les chemins noirs)</t>
  </si>
  <si>
    <t>Greta Garbo Films</t>
  </si>
  <si>
    <t>Vienuolis ir ginklas (The Monk and the Gun)</t>
  </si>
  <si>
    <t>Mamutų medžioklė</t>
  </si>
  <si>
    <t>Kopa: antra dalis (Dune: Part II)</t>
  </si>
  <si>
    <t>Apie sausą žolę (Kuru Otlar Üstüne)</t>
  </si>
  <si>
    <t>Total (44)</t>
  </si>
  <si>
    <t>780 061 €</t>
  </si>
  <si>
    <t xml:space="preserve"> </t>
  </si>
  <si>
    <t>Mūsų svajonės (We Have a Dream)</t>
  </si>
  <si>
    <t xml:space="preserve">39 047 </t>
  </si>
  <si>
    <t>Baltoji paukštė (White Bird a Wonder Story)</t>
  </si>
  <si>
    <t>Nematomas draugas (Imaginary)</t>
  </si>
  <si>
    <t>Kung Fu Panda 4</t>
  </si>
  <si>
    <t>Ryuichi Sakamoto | Opusas (Ryuichi Sakamoto | Opus)</t>
  </si>
  <si>
    <t>Kryčio anatomija (Anatomy of a Fall)</t>
  </si>
  <si>
    <t>Monstras (Monster)</t>
  </si>
  <si>
    <t>Blogis (ne)egzistuoja (Evil does not exist)</t>
  </si>
  <si>
    <t>Metai buvo sunkūs (A difficult year)</t>
  </si>
  <si>
    <t>Total (50)</t>
  </si>
  <si>
    <t>Kaupikai (Hoard)</t>
  </si>
  <si>
    <t>Bernadeta (Bernadette)</t>
  </si>
  <si>
    <t>Motinos instinktas (Mothers‘ instinct)</t>
  </si>
  <si>
    <t>Mano šuo Artūras (Arthur The King)</t>
  </si>
  <si>
    <t>Barbie</t>
  </si>
  <si>
    <t>Žmogus-voras: Aplink Multivisatą (Spiderman Across the Spiderverse)</t>
  </si>
  <si>
    <t xml:space="preserve">ACME Film / SONY </t>
  </si>
  <si>
    <t>Gėlių mėnulio žudikai (Killers of the Flower Moon)</t>
  </si>
  <si>
    <t>Total (42)</t>
  </si>
  <si>
    <t>551 932 €</t>
  </si>
  <si>
    <t>643 779 €</t>
  </si>
  <si>
    <t>Vaiduoklių medžiotojai: sustingę iš baimės (Ghostbusters Frozen Empire)</t>
  </si>
  <si>
    <t>6 753 </t>
  </si>
  <si>
    <t>Jaunasis vadas Vinetu (Young Chief Winnetou)</t>
  </si>
  <si>
    <t>Blogio šalis (Land of Bad)</t>
  </si>
  <si>
    <t>Travolta</t>
  </si>
  <si>
    <t>Total (29)</t>
  </si>
  <si>
    <t>Kovo 22–28 d. Lietuvos kino teatruose rodytų filmų topas
March 22–28 Lithuanian top</t>
  </si>
  <si>
    <t>Kovo 15–21 d. Lietuvos kino teatruose rodytų filmų topas
March 15–21 Lithuanian top</t>
  </si>
  <si>
    <t>Kovo 8–14 d. Lietuvos kino teatruose rodytų filmų topas
March 8–14 Lithuanian top</t>
  </si>
  <si>
    <t>Kovo 1–7 d. Lietuvos kino teatruose rodytų filmų topas
March 1–7 Lithuanian top</t>
  </si>
  <si>
    <t>Nutrūktgalviai. Don Kichoto pėdsakais (Giants of La Mancha)</t>
  </si>
  <si>
    <t>Godzila ir Kongas. Nauja imperija (Godzilla x Kong: The New Empire)</t>
  </si>
  <si>
    <t>Nekaltoji (Immaculate)</t>
  </si>
  <si>
    <t>Interesų zona (The Zone of Interest)</t>
  </si>
  <si>
    <t>Kaimiečiai (Chlopi)</t>
  </si>
  <si>
    <t>Įpėdinis (Le successeur)</t>
  </si>
  <si>
    <t>How to Have Sex</t>
  </si>
  <si>
    <t>Žalia siena (Zielona granica)</t>
  </si>
  <si>
    <t>Šventasis pagrobimas (Rapito)</t>
  </si>
  <si>
    <t>Aš čia kapitonas (Io Capitano)</t>
  </si>
  <si>
    <t>Tikroji priežastis (Explanation for everything)</t>
  </si>
  <si>
    <t>Delinkventai (Los delincuentes)</t>
  </si>
  <si>
    <t>338 129 €</t>
  </si>
  <si>
    <t>Total (45)</t>
  </si>
  <si>
    <t>Kovo 29–balandžio 4 d. Lietuvos kino teatruose rodytų filmų topas
March 29–April 4 Lithuanian top</t>
  </si>
  <si>
    <t>311 231 €</t>
  </si>
  <si>
    <t>Mažylis Nikolia pasakoja apie laimę (Le Petit Nicolas: Qu'est-Ce Qu'on Attend Pour Être Heureux? )</t>
  </si>
  <si>
    <t>Monkey Man</t>
  </si>
  <si>
    <t>Pirmasis ženklas (The First Omen)</t>
  </si>
  <si>
    <t>Šunyčiai patruliai 2. Galingas filmas  (PAW Patrol: The Mighty Movie)</t>
  </si>
  <si>
    <t xml:space="preserve"> 2023-10-27</t>
  </si>
  <si>
    <t>Penkios naktys pas Fredį (Five Nights at Freddy's)</t>
  </si>
  <si>
    <t>Undinėlė (The Little Mermaid)</t>
  </si>
  <si>
    <t>Total (49)</t>
  </si>
  <si>
    <t>Balandžio 5–11 d. Lietuvos kino teatruose rodytų filmų topas
April 5–11 Lithuanian top</t>
  </si>
  <si>
    <t>Daaaaaali!</t>
  </si>
  <si>
    <t>Femme</t>
  </si>
  <si>
    <t>Paskutinė užduotis (Knox goes away)</t>
  </si>
  <si>
    <t>Mano laisvė (Mana Brīvība)</t>
  </si>
  <si>
    <t>M-films</t>
  </si>
  <si>
    <t>2 344</t>
  </si>
  <si>
    <t>7 500</t>
  </si>
  <si>
    <t>2 250</t>
  </si>
  <si>
    <t>4 941</t>
  </si>
  <si>
    <t>3 255</t>
  </si>
  <si>
    <t>1 691</t>
  </si>
  <si>
    <t>1 526</t>
  </si>
  <si>
    <t>1 079</t>
  </si>
  <si>
    <t>Labirintai (Passages)</t>
  </si>
  <si>
    <t>11 292</t>
  </si>
  <si>
    <t>Back To Black</t>
  </si>
  <si>
    <t>Karta.EU</t>
  </si>
  <si>
    <t>Studio Nominum</t>
  </si>
  <si>
    <t>Total (52)</t>
  </si>
  <si>
    <t>359 558 €</t>
  </si>
  <si>
    <t>Balandžio 12–18 d. Lietuvos kino teatruose rodytų filmų topas
April 12–18 Lithuanian top</t>
  </si>
  <si>
    <t>10 659,3</t>
  </si>
  <si>
    <t>Raganosis Rino (Thabo and the Rhino Case)</t>
  </si>
  <si>
    <t>Prezidentas</t>
  </si>
  <si>
    <t>Nedžentelmeniško karo ministerija (The Ministry of Ungentlemanly Warfare)</t>
  </si>
  <si>
    <t>Pilietinis karas (Civil War)</t>
  </si>
  <si>
    <t xml:space="preserve">Theatrical Film Distribution  </t>
  </si>
  <si>
    <t>Abigailė (Abigail)</t>
  </si>
  <si>
    <t>Total (40)</t>
  </si>
  <si>
    <t>323 252 €</t>
  </si>
  <si>
    <t>Balandžio 19–25 d. Lietuvos kino teatruose rodytų filmų topas
April 19–25 Lithuanian top</t>
  </si>
  <si>
    <t>Drakonų sergėtoja (Dragonkeeper)</t>
  </si>
  <si>
    <t>Keistuolė Betė (My Freaky Family)</t>
  </si>
  <si>
    <t>Chimera (La Chimera)</t>
  </si>
  <si>
    <t>Marijos tyla (Marijas Klusums)</t>
  </si>
  <si>
    <t>No Data</t>
  </si>
  <si>
    <t>Kaskadininkas (The Fall Guy)</t>
  </si>
  <si>
    <t>303 045 €</t>
  </si>
  <si>
    <t>Išgyventi vasarą</t>
  </si>
  <si>
    <t>Total (51)</t>
  </si>
  <si>
    <t>336 264 €</t>
  </si>
  <si>
    <t>Balandžio 26–gegužės 2 d. Lietuvos kino teatruose rodytų filmų topas
April 26–May 2 Lithuanian top</t>
  </si>
  <si>
    <t>Arkadija (Arcadia)</t>
  </si>
  <si>
    <t>Visi mes svetimi (All of Us Strangers)</t>
  </si>
  <si>
    <t>Varžovai (Challengers)</t>
  </si>
  <si>
    <t>Svajonių atostogos (The Holdovers)</t>
  </si>
  <si>
    <t>Marija Montesori (La nouvelle femme)</t>
  </si>
  <si>
    <t>Total (46)</t>
  </si>
  <si>
    <t>Gegužės 3–9 d. Lietuvos kino teatruose rodytų filmų topas
May 3–9 Lithuanian top</t>
  </si>
  <si>
    <t>Vorai (Sting)</t>
  </si>
  <si>
    <t>Apsinuoginusi mūza (Bonnard: Pierre &amp; Marthe)</t>
  </si>
  <si>
    <t>Legua (Légua)</t>
  </si>
  <si>
    <t>Mirties korta (Tarot)</t>
  </si>
  <si>
    <t>Mažasis princas (Little prince)</t>
  </si>
  <si>
    <t xml:space="preserve">Beždžionių planetos karalystė (Kingdom of the Planet of the Apes) </t>
  </si>
  <si>
    <t>Mikė Pūkuotukas: Kraujas ir medus 2 (Winnie the Pooh: Blood and Honey 2)</t>
  </si>
  <si>
    <t>207 411 €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</si>
</sst>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;;;"/>
    <numFmt numFmtId="166" formatCode="yyyy/mm/dd;@"/>
    <numFmt numFmtId="167" formatCode="#,##0;[Red]#,##0"/>
    <numFmt numFmtId="168" formatCode="0;[Red]0"/>
    <numFmt numFmtId="169" formatCode="#,##0\ [$€-1]"/>
  </numFmts>
  <fonts count="15" x14ac:knownFonts="1">
    <font>
      <sz val="11"/>
      <color theme="1"/>
      <name val="verdana"/>
      <family val="2"/>
      <charset val="186"/>
    </font>
    <font>
      <sz val="10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000000"/>
      <name val="Arial"/>
      <family val="2"/>
      <charset val="186"/>
    </font>
    <font>
      <sz val="9"/>
      <color rgb="FFFF0000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0"/>
      <name val="verdana"/>
      <family val="2"/>
      <charset val="186"/>
    </font>
    <font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9" fillId="4" borderId="0" applyNumberFormat="0" applyBorder="0" applyAlignment="0" applyProtection="0"/>
    <xf numFmtId="0" fontId="6" fillId="0" borderId="0"/>
  </cellStyleXfs>
  <cellXfs count="88">
    <xf numFmtId="0" fontId="0" fillId="0" borderId="0" xfId="0"/>
    <xf numFmtId="0" fontId="3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0" fontId="1" fillId="3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wrapText="1"/>
    </xf>
    <xf numFmtId="166" fontId="1" fillId="3" borderId="2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left" vertical="center"/>
    </xf>
    <xf numFmtId="166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4" fillId="5" borderId="0" xfId="0" applyFont="1" applyFill="1"/>
    <xf numFmtId="3" fontId="7" fillId="3" borderId="0" xfId="0" applyNumberFormat="1" applyFont="1" applyFill="1" applyAlignment="1">
      <alignment horizontal="left" vertical="center"/>
    </xf>
    <xf numFmtId="3" fontId="11" fillId="0" borderId="0" xfId="0" applyNumberFormat="1" applyFont="1"/>
    <xf numFmtId="16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left" vertical="center" wrapText="1"/>
    </xf>
    <xf numFmtId="3" fontId="1" fillId="3" borderId="0" xfId="0" applyNumberFormat="1" applyFont="1" applyFill="1" applyAlignment="1">
      <alignment horizontal="center" vertical="center"/>
    </xf>
    <xf numFmtId="166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0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</cellXfs>
  <cellStyles count="5">
    <cellStyle name="Good 2" xfId="3" xr:uid="{4CA2788D-0159-4DA0-97D6-F227986D16F0}"/>
    <cellStyle name="Įprastas 2" xfId="4" xr:uid="{4B278A21-2A07-46C1-A68C-AA121172B8DE}"/>
    <cellStyle name="Normal" xfId="0" builtinId="0"/>
    <cellStyle name="Normal 2" xfId="1" xr:uid="{C1E595E4-8663-425D-8CE5-3C91505A2E7F}"/>
    <cellStyle name="Normal 3" xfId="2" xr:uid="{96621167-F252-4386-8B7F-6150AD914C3E}"/>
  </cellStyles>
  <dxfs count="5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4" formatCode="#,##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4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E8E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ustė Jucytė" id="{C5A22E3D-2A22-4700-955D-DBCB88724FFD}" userId="S::a.jucyte@lkc.lt::6d03d179-e10e-42f9-a7ce-ccb6a9fc20c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A0E9070-AEC8-4406-AA63-4BDDC2A1F1DE}" name="Table132458791011121314151617181920212223262425272829303132333435363738345678910111213141517161819" displayName="Table132458791011121314151617181920212223262425272829303132333435363738345678910111213141517161819" ref="A2:O45" totalsRowCount="1" headerRowDxfId="36" dataDxfId="35" totalsRowDxfId="34" headerRowBorderDxfId="33">
  <sortState xmlns:xlrd2="http://schemas.microsoft.com/office/spreadsheetml/2017/richdata2" ref="A3:O44">
    <sortCondition descending="1" ref="D3:D44"/>
  </sortState>
  <tableColumns count="15">
    <tableColumn id="1" xr3:uid="{B252FB8D-B49F-4222-89B9-3009B4294264}" name="#" dataDxfId="32" totalsRowDxfId="14"/>
    <tableColumn id="2" xr3:uid="{A22C38CF-0C06-457C-A147-C0DB347AD7EE}" name="#_x000a_LW" dataDxfId="31" totalsRowDxfId="13"/>
    <tableColumn id="3" xr3:uid="{B98FD0DF-FE41-4191-A1B6-8CD9ACBEE790}" name="Filmas _x000a_(Movie)" totalsRowLabel="Total (42)" dataDxfId="30" totalsRowDxfId="12"/>
    <tableColumn id="4" xr3:uid="{55AF961E-7931-4998-A011-0724579E840E}" name="Pajamos _x000a_(GBO)" totalsRowFunction="sum" dataDxfId="29" totalsRowDxfId="11"/>
    <tableColumn id="5" xr3:uid="{ABF806C2-85C4-4A80-9096-B2A13FC73A6D}" name="Pajamos _x000a_praeita sav._x000a_(GBO LW)" totalsRowLabel="207 411 €" dataDxfId="28" totalsRowDxfId="10"/>
    <tableColumn id="6" xr3:uid="{CD9AD424-DC93-4707-9AEE-A2819FA32701}" name="Pakitimas_x000a_(Change)" totalsRowFunction="custom" dataDxfId="27" totalsRowDxfId="9">
      <totalsRowFormula>(D45-E45)/E45</totalsRowFormula>
    </tableColumn>
    <tableColumn id="7" xr3:uid="{A1D1F4A5-E468-48C8-A9E2-25C002726662}" name="Žiūrovų sk. _x000a_(ADM)" totalsRowFunction="sum" dataDxfId="26" totalsRowDxfId="8"/>
    <tableColumn id="8" xr3:uid="{470B9EE6-5453-400E-9F60-2DCC5181A091}" name="Seansų sk. _x000a_(Show count)" dataDxfId="25" totalsRowDxfId="7"/>
    <tableColumn id="9" xr3:uid="{23C2720E-B57A-4389-9AC0-1FF446D3CC3F}" name="Lankomumo vid._x000a_(Average ADM)" dataDxfId="24" totalsRowDxfId="6">
      <calculatedColumnFormula>G3/H3</calculatedColumnFormula>
    </tableColumn>
    <tableColumn id="10" xr3:uid="{CA0C9930-2E12-4EAB-B324-349BEF07E89F}" name="Kopijų sk. _x000a_(DCO count)" dataDxfId="23" totalsRowDxfId="5"/>
    <tableColumn id="11" xr3:uid="{D2EC7402-F75F-43BE-B36E-532770E69333}" name="Rodymo savaitė_x000a_(Week on screen)" dataDxfId="22" totalsRowDxfId="4"/>
    <tableColumn id="12" xr3:uid="{A8F42D7E-D7B7-401A-B205-90484A154592}" name="Bendros pajamos _x000a_(Total GBO)" dataDxfId="21" totalsRowDxfId="3"/>
    <tableColumn id="13" xr3:uid="{FB44C1D5-ACA2-4BA1-A839-9D21313F1416}" name="Bendras žiūrovų sk._x000a_(Total ADM)" dataDxfId="20" totalsRowDxfId="2"/>
    <tableColumn id="14" xr3:uid="{0526D6C3-D2A8-424C-9435-CE6489975056}" name="Premjeros data _x000a_(Release date)" dataDxfId="19" totalsRowDxfId="1"/>
    <tableColumn id="15" xr3:uid="{05FD01A8-B167-47A2-B121-53BF3C231411}" name="Platintojas _x000a_(Distributor)" dataDxfId="18" totalsRow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920F9D8-8437-40FD-902F-79CC4B2D7D07}" name="Table132458791011121314151617181920212223262425272829303132333435363738345678910" displayName="Table132458791011121314151617181920212223262425272829303132333435363738345678910" ref="A2:O53" totalsRowCount="1" headerRowDxfId="363" dataDxfId="361" headerRowBorderDxfId="362">
  <sortState xmlns:xlrd2="http://schemas.microsoft.com/office/spreadsheetml/2017/richdata2" ref="A3:O52">
    <sortCondition descending="1" ref="D3:D52"/>
  </sortState>
  <tableColumns count="15">
    <tableColumn id="1" xr3:uid="{1E8F4A0D-F98D-47AB-8913-8EC8E0EEFA17}" name="#" dataDxfId="360" totalsRowDxfId="359"/>
    <tableColumn id="2" xr3:uid="{25766400-9234-444E-9A71-C7E0C676A523}" name="#_x000a_LW" dataDxfId="358" totalsRowDxfId="357"/>
    <tableColumn id="3" xr3:uid="{0BA8F9AA-529D-4346-87C0-BD6F8340B4AA}" name="Filmas _x000a_(Movie)" totalsRowLabel="Total (50)" dataDxfId="356" totalsRowDxfId="355"/>
    <tableColumn id="4" xr3:uid="{635358BD-295F-48AB-BCE5-AC7CEE2576CC}" name="Pajamos _x000a_(GBO)" totalsRowFunction="sum" dataDxfId="354" totalsRowDxfId="353"/>
    <tableColumn id="5" xr3:uid="{DC7EA269-0C8F-4CA9-A511-BE82986A643C}" name="Pajamos _x000a_praeita sav._x000a_(GBO LW)" totalsRowFunction="custom" dataDxfId="352" totalsRowDxfId="351">
      <totalsRowFormula>SUBTOTAL(109,Table1324587910111213141516171819202122232624252728293031323334353637383456789[Pajamos 
(GBO)])</totalsRowFormula>
    </tableColumn>
    <tableColumn id="6" xr3:uid="{BA0B7570-D426-4764-BB91-FA591DED2E17}" name="Pakitimas_x000a_(Change)" totalsRowFunction="custom" dataDxfId="350" totalsRowDxfId="349">
      <totalsRowFormula>(D53-E53)/E53</totalsRowFormula>
    </tableColumn>
    <tableColumn id="7" xr3:uid="{AF66FD47-EFCC-4DD4-AF57-0EB1D764B361}" name="Žiūrovų sk. _x000a_(ADM)" totalsRowFunction="sum" dataDxfId="348" totalsRowDxfId="347"/>
    <tableColumn id="8" xr3:uid="{0ED36644-8EE2-437D-8972-B40ACC66B316}" name="Seansų sk. _x000a_(Show count)" dataDxfId="346" totalsRowDxfId="345"/>
    <tableColumn id="9" xr3:uid="{36285B63-0B09-4AF7-A2EE-89A4DFE3A438}" name="Lankomumo vid._x000a_(Average ADM)" dataDxfId="344" totalsRowDxfId="343">
      <calculatedColumnFormula>G3/H3</calculatedColumnFormula>
    </tableColumn>
    <tableColumn id="10" xr3:uid="{8E9F4EE2-4BB6-486D-9C0F-97DAE46713AF}" name="Kopijų sk. _x000a_(DCO count)" dataDxfId="342" totalsRowDxfId="341"/>
    <tableColumn id="11" xr3:uid="{5B36941D-8052-4665-841A-08639AF67FC7}" name="Rodymo savaitė_x000a_(Week on screen)" dataDxfId="340" totalsRowDxfId="339"/>
    <tableColumn id="12" xr3:uid="{00A19BD6-8722-460C-9F73-3A9C8C51286B}" name="Bendros pajamos _x000a_(Total GBO)" dataDxfId="338" totalsRowDxfId="337"/>
    <tableColumn id="13" xr3:uid="{6133BE20-3A97-4C35-A87A-F2F2C3497191}" name="Bendras žiūrovų sk._x000a_(Total ADM)" dataDxfId="336" totalsRowDxfId="335"/>
    <tableColumn id="14" xr3:uid="{1DE66141-5F86-4089-B6EB-155EDC2C94D6}" name="Premjeros data _x000a_(Release date)" dataDxfId="334" totalsRowDxfId="333"/>
    <tableColumn id="15" xr3:uid="{8AAC51FB-7E7F-4CF6-8733-2E21E17D7990}" name="Platintojas _x000a_(Distributor)" dataDxfId="332" totalsRowDxfId="331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F4F8337-B5D1-4172-98E6-B960A8E200A7}" name="Table1324587910111213141516171819202122232624252728293031323334353637383456789" displayName="Table1324587910111213141516171819202122232624252728293031323334353637383456789" ref="A2:O47" totalsRowCount="1" headerRowDxfId="330" dataDxfId="328" headerRowBorderDxfId="329">
  <sortState xmlns:xlrd2="http://schemas.microsoft.com/office/spreadsheetml/2017/richdata2" ref="A3:O46">
    <sortCondition descending="1" ref="D3:D46"/>
  </sortState>
  <tableColumns count="15">
    <tableColumn id="1" xr3:uid="{521D2191-73FD-435F-9830-F39707D4EFC0}" name="#" dataDxfId="327" totalsRowDxfId="326"/>
    <tableColumn id="2" xr3:uid="{C6A6ECD7-BB69-4D71-B758-D8446088EF0E}" name="#_x000a_LW" dataDxfId="325" totalsRowDxfId="324"/>
    <tableColumn id="3" xr3:uid="{9930B00C-CF10-484A-BBB6-BD61F6F2F0B8}" name="Filmas _x000a_(Movie)" totalsRowLabel="Total (44)" dataDxfId="323" totalsRowDxfId="322"/>
    <tableColumn id="4" xr3:uid="{BB163E1A-7E5A-461B-8824-0578A0214B2D}" name="Pajamos _x000a_(GBO)" totalsRowFunction="sum" dataDxfId="321" totalsRowDxfId="320"/>
    <tableColumn id="5" xr3:uid="{33F62150-B0EC-4CC9-8D1C-82DD5D8E9DC2}" name="Pajamos _x000a_praeita sav._x000a_(GBO LW)" totalsRowLabel="780 061 €" dataDxfId="319" totalsRowDxfId="318"/>
    <tableColumn id="6" xr3:uid="{4F36F501-1DEE-444A-9ABD-8CA25E2E4919}" name="Pakitimas_x000a_(Change)" totalsRowFunction="custom" dataDxfId="317" totalsRowDxfId="316">
      <totalsRowFormula>(D47-E47)/E47</totalsRowFormula>
    </tableColumn>
    <tableColumn id="7" xr3:uid="{23E24746-2E28-4D73-AA8B-44AC74A28FE7}" name="Žiūrovų sk. _x000a_(ADM)" totalsRowFunction="sum" dataDxfId="315" totalsRowDxfId="314"/>
    <tableColumn id="8" xr3:uid="{E259E193-8E37-4BE0-AD0C-568C22D14A97}" name="Seansų sk. _x000a_(Show count)" dataDxfId="313" totalsRowDxfId="312"/>
    <tableColumn id="9" xr3:uid="{C3C9F115-F54F-4685-B1F3-1A4D36EB1D19}" name="Lankomumo vid._x000a_(Average ADM)" dataDxfId="311" totalsRowDxfId="310">
      <calculatedColumnFormula>G3/H3</calculatedColumnFormula>
    </tableColumn>
    <tableColumn id="10" xr3:uid="{18F83072-C055-4537-9DA7-779842C52F81}" name="Kopijų sk. _x000a_(DCO count)" dataDxfId="309" totalsRowDxfId="308"/>
    <tableColumn id="11" xr3:uid="{1296883F-97CA-417C-B935-BDC395B24D36}" name="Rodymo savaitė_x000a_(Week on screen)" dataDxfId="307" totalsRowDxfId="306"/>
    <tableColumn id="12" xr3:uid="{25BB0788-6867-424C-ADAF-ECBBAF049871}" name="Bendros pajamos _x000a_(Total GBO)" dataDxfId="305" totalsRowDxfId="304"/>
    <tableColumn id="13" xr3:uid="{0285313F-489A-44A6-859A-C35555F8B5CF}" name="Bendras žiūrovų sk._x000a_(Total ADM)" dataDxfId="303" totalsRowDxfId="302"/>
    <tableColumn id="14" xr3:uid="{9D499BAB-FC1C-4849-9E9A-71C33BB8073C}" name="Premjeros data _x000a_(Release date)" dataDxfId="301" totalsRowDxfId="300"/>
    <tableColumn id="15" xr3:uid="{3711307B-B584-4C99-8371-F6DF45848A05}" name="Platintojas _x000a_(Distributor)" dataDxfId="299" totalsRowDxfId="298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3B5CDA2-EFC6-4399-9A9D-89C3132E3A69}" name="Table132458791011121314151617181920212223262425272829303132333435363738345678" displayName="Table132458791011121314151617181920212223262425272829303132333435363738345678" ref="A2:O50" totalsRowCount="1" headerRowDxfId="297" dataDxfId="295" headerRowBorderDxfId="296">
  <sortState xmlns:xlrd2="http://schemas.microsoft.com/office/spreadsheetml/2017/richdata2" ref="A3:O49">
    <sortCondition descending="1" ref="D3:D49"/>
  </sortState>
  <tableColumns count="15">
    <tableColumn id="1" xr3:uid="{AEEB1B1B-55A6-441E-9C38-1687AFDFDF8E}" name="#" dataDxfId="294" totalsRowDxfId="293"/>
    <tableColumn id="2" xr3:uid="{EDE316D9-904C-4B5E-A0C3-7E44D45F9D7D}" name="#_x000a_LW" dataDxfId="292" totalsRowDxfId="291"/>
    <tableColumn id="3" xr3:uid="{27B2A6AE-A6C9-4187-A9A8-178433928C64}" name="Filmas _x000a_(Movie)" totalsRowLabel="Total (47)" dataDxfId="290" totalsRowDxfId="289"/>
    <tableColumn id="4" xr3:uid="{25E2CFE9-1240-4FC8-9215-3EABAA1F4E04}" name="Pajamos _x000a_(GBO)" totalsRowFunction="sum" dataDxfId="288" totalsRowDxfId="287"/>
    <tableColumn id="5" xr3:uid="{E860EEE7-0827-44A2-A33C-404BF59EA2B5}" name="Pajamos _x000a_praeita sav._x000a_(GBO LW)" totalsRowLabel="611 075 €" dataDxfId="286" totalsRowDxfId="285"/>
    <tableColumn id="6" xr3:uid="{8E127619-882F-43AF-AFBC-1FBA42983B3A}" name="Pakitimas_x000a_(Change)" totalsRowFunction="custom" dataDxfId="284" totalsRowDxfId="283">
      <totalsRowFormula>(D50-E50)/E50</totalsRowFormula>
    </tableColumn>
    <tableColumn id="7" xr3:uid="{51FA2DCF-B72B-47E3-8B99-E63FF78C486A}" name="Žiūrovų sk. _x000a_(ADM)" totalsRowFunction="sum" dataDxfId="282" totalsRowDxfId="281"/>
    <tableColumn id="8" xr3:uid="{97E897C8-DDA0-4A10-AD4E-853DA491B37F}" name="Seansų sk. _x000a_(Show count)" dataDxfId="280" totalsRowDxfId="279"/>
    <tableColumn id="9" xr3:uid="{8916A45B-1E0E-4410-AEE6-C74F5CFD55B1}" name="Lankomumo vid._x000a_(Average ADM)" dataDxfId="278" totalsRowDxfId="277">
      <calculatedColumnFormula>G3/H3</calculatedColumnFormula>
    </tableColumn>
    <tableColumn id="10" xr3:uid="{0A082034-83E1-4CC2-8B21-176BDFDC76DA}" name="Kopijų sk. _x000a_(DCO count)" dataDxfId="276" totalsRowDxfId="275"/>
    <tableColumn id="11" xr3:uid="{7839ACB3-03C8-49A3-8E9D-25A420FBEE64}" name="Rodymo savaitė_x000a_(Week on screen)" dataDxfId="274" totalsRowDxfId="273"/>
    <tableColumn id="12" xr3:uid="{036E3C69-1B8C-4195-B2D3-BFDB5C2D945E}" name="Bendros pajamos _x000a_(Total GBO)" dataDxfId="272" totalsRowDxfId="271"/>
    <tableColumn id="13" xr3:uid="{C1B2A9FE-0973-4C4F-BF68-6037C62B449B}" name="Bendras žiūrovų sk._x000a_(Total ADM)" dataDxfId="270" totalsRowDxfId="269"/>
    <tableColumn id="14" xr3:uid="{0656385D-F5F3-44E3-8CF8-555AE804632A}" name="Premjeros data _x000a_(Release date)" dataDxfId="268" totalsRowDxfId="267"/>
    <tableColumn id="15" xr3:uid="{0672AE2F-4FB2-43D1-9482-58A77FBB3C29}" name="Platintojas _x000a_(Distributor)" dataDxfId="266" totalsRowDxfId="265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B3DDB54-BA4A-4B0D-A4A3-AEDFC5B0FD27}" name="Table13245879101112131415161718192021222326242527282930313233343536373834567" displayName="Table13245879101112131415161718192021222326242527282930313233343536373834567" ref="A2:O56" totalsRowCount="1" headerRowDxfId="264" dataDxfId="262" headerRowBorderDxfId="263">
  <sortState xmlns:xlrd2="http://schemas.microsoft.com/office/spreadsheetml/2017/richdata2" ref="A3:O55">
    <sortCondition descending="1" ref="D3:D55"/>
  </sortState>
  <tableColumns count="15">
    <tableColumn id="1" xr3:uid="{6306CE19-93DE-4650-9BC6-9280986D0CF7}" name="#" dataDxfId="261" totalsRowDxfId="260"/>
    <tableColumn id="2" xr3:uid="{FC79E6A1-9BEB-4AF3-990A-26FC54B5A534}" name="#_x000a_LW" dataDxfId="259" totalsRowDxfId="258"/>
    <tableColumn id="3" xr3:uid="{00A65EA7-07C0-4E09-98DD-9FDA95E1C4D0}" name="Filmas _x000a_(Movie)" totalsRowLabel="Total (53)" dataDxfId="257" totalsRowDxfId="256"/>
    <tableColumn id="4" xr3:uid="{EB998B90-89F0-49B5-B217-EDBFBB088993}" name="Pajamos _x000a_(GBO)" totalsRowFunction="sum" dataDxfId="255" totalsRowDxfId="254"/>
    <tableColumn id="5" xr3:uid="{5A3E17A5-576E-456F-9CC1-C7FB20889337}" name="Pajamos _x000a_praeita sav._x000a_(GBO LW)" totalsRowFunction="custom" dataDxfId="253" totalsRowDxfId="252">
      <totalsRowFormula>SUBTOTAL(109,Table1324587910111213141516171819202122232624252728293031323334353637383456[Pajamos 
(GBO)])</totalsRowFormula>
    </tableColumn>
    <tableColumn id="6" xr3:uid="{13133A2E-084B-47F7-B40C-5FE52FBBF215}" name="Pakitimas_x000a_(Change)" totalsRowFunction="custom" dataDxfId="251" totalsRowDxfId="250">
      <totalsRowFormula>(D56-E56)/E56</totalsRowFormula>
    </tableColumn>
    <tableColumn id="7" xr3:uid="{BBA92B7E-0FF8-4AFC-8D81-CD27BE43FADE}" name="Žiūrovų sk. _x000a_(ADM)" totalsRowFunction="sum" dataDxfId="249" totalsRowDxfId="248"/>
    <tableColumn id="8" xr3:uid="{F564CA65-B6D1-465D-82D9-A8EDDBD122EF}" name="Seansų sk. _x000a_(Show count)" dataDxfId="247" totalsRowDxfId="246"/>
    <tableColumn id="9" xr3:uid="{F15B151E-3548-458C-A545-6A3F14530946}" name="Lankomumo vid._x000a_(Average ADM)" dataDxfId="245" totalsRowDxfId="244">
      <calculatedColumnFormula>G3/H3</calculatedColumnFormula>
    </tableColumn>
    <tableColumn id="10" xr3:uid="{6D3C0B31-2460-4701-A46C-1139D69BB38D}" name="Kopijų sk. _x000a_(DCO count)" dataDxfId="243" totalsRowDxfId="242"/>
    <tableColumn id="11" xr3:uid="{061E0681-B31E-4E42-B81F-8A6F58A23F54}" name="Rodymo savaitė_x000a_(Week on screen)" dataDxfId="241" totalsRowDxfId="240"/>
    <tableColumn id="12" xr3:uid="{E2C83EF1-DABE-4122-B141-55024C0B2E9F}" name="Bendros pajamos _x000a_(Total GBO)" dataDxfId="239" totalsRowDxfId="238"/>
    <tableColumn id="13" xr3:uid="{009F1385-17B1-42CC-9930-0D79A6620E00}" name="Bendras žiūrovų sk._x000a_(Total ADM)" dataDxfId="237" totalsRowDxfId="236"/>
    <tableColumn id="14" xr3:uid="{E93A4124-8DCF-4698-A0B4-A477DF70FD65}" name="Premjeros data _x000a_(Release date)" dataDxfId="235" totalsRowDxfId="234"/>
    <tableColumn id="15" xr3:uid="{0687E30A-EADC-4053-B154-8A9B87759C3D}" name="Platintojas _x000a_(Distributor)" dataDxfId="233" totalsRowDxfId="232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EB239F-2C9F-4220-8E51-D2053240CEB5}" name="Table1324587910111213141516171819202122232624252728293031323334353637383456" displayName="Table1324587910111213141516171819202122232624252728293031323334353637383456" ref="A2:O51" totalsRowCount="1" headerRowDxfId="231" dataDxfId="229" headerRowBorderDxfId="230">
  <sortState xmlns:xlrd2="http://schemas.microsoft.com/office/spreadsheetml/2017/richdata2" ref="A3:O50">
    <sortCondition descending="1" ref="D3:D50"/>
  </sortState>
  <tableColumns count="15">
    <tableColumn id="1" xr3:uid="{EC2B45A6-0484-4167-A072-C161A70969CA}" name="#" dataDxfId="228" totalsRowDxfId="227"/>
    <tableColumn id="2" xr3:uid="{05B7AF77-6E7F-4740-A5FF-97F2BDA27764}" name="#_x000a_LW" dataDxfId="226" totalsRowDxfId="225"/>
    <tableColumn id="3" xr3:uid="{90D0DFCB-59D3-4CB9-BFB3-0FEFFE4D9C86}" name="Filmas _x000a_(Movie)" totalsRowLabel="Total (47)" dataDxfId="224" totalsRowDxfId="223"/>
    <tableColumn id="4" xr3:uid="{47410CA3-91C0-4A3B-B62D-3822A201C483}" name="Pajamos _x000a_(GBO)" totalsRowFunction="sum" dataDxfId="222" totalsRowDxfId="221"/>
    <tableColumn id="5" xr3:uid="{C87B899D-3BE9-4812-8E49-D49A15C8E88D}" name="Pajamos _x000a_praeita sav._x000a_(GBO LW)" totalsRowLabel="694 100 €" dataDxfId="220" totalsRowDxfId="219"/>
    <tableColumn id="6" xr3:uid="{C3EE6D92-E97C-43AC-ADBF-A3752ABAF4C4}" name="Pakitimas_x000a_(Change)" totalsRowFunction="custom" dataDxfId="218" totalsRowDxfId="217">
      <totalsRowFormula>(D51-E51)/E51</totalsRowFormula>
    </tableColumn>
    <tableColumn id="7" xr3:uid="{46A9EB99-F119-47D3-B987-374BF7E346F5}" name="Žiūrovų sk. _x000a_(ADM)" totalsRowFunction="sum" dataDxfId="216" totalsRowDxfId="215"/>
    <tableColumn id="8" xr3:uid="{EB7CA40C-F132-46F3-9ED8-5B7E155F8503}" name="Seansų sk. _x000a_(Show count)" dataDxfId="214" totalsRowDxfId="213"/>
    <tableColumn id="9" xr3:uid="{24348D2A-FE0B-47ED-8D0A-9627AFE57A60}" name="Lankomumo vid._x000a_(Average ADM)" dataDxfId="212" totalsRowDxfId="211">
      <calculatedColumnFormula>G3/H3</calculatedColumnFormula>
    </tableColumn>
    <tableColumn id="10" xr3:uid="{904E6CED-CEC3-430B-8853-13044D268A66}" name="Kopijų sk. _x000a_(DCO count)" dataDxfId="210" totalsRowDxfId="209"/>
    <tableColumn id="11" xr3:uid="{CB578075-7B94-464A-8C06-54192606F1C8}" name="Rodymo savaitė_x000a_(Week on screen)" dataDxfId="208" totalsRowDxfId="207"/>
    <tableColumn id="12" xr3:uid="{6B47A4C6-0331-4A6D-B6E7-C3D8344E98C4}" name="Bendros pajamos _x000a_(Total GBO)" dataDxfId="206" totalsRowDxfId="205"/>
    <tableColumn id="13" xr3:uid="{D2D1E233-2FD3-4B06-B955-F22D507F42A9}" name="Bendras žiūrovų sk._x000a_(Total ADM)" dataDxfId="204" totalsRowDxfId="203"/>
    <tableColumn id="14" xr3:uid="{AEB5A670-A33F-43CA-8A87-FC10C407A9AC}" name="Premjeros data _x000a_(Release date)" dataDxfId="202" totalsRowDxfId="201"/>
    <tableColumn id="15" xr3:uid="{2263E7C8-195D-4022-B930-ADF85C26275A}" name="Platintojas _x000a_(Distributor)" dataDxfId="200" totalsRowDxfId="199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FA4CAD-2310-4312-B62B-C37075E4228F}" name="Table132458791011121314151617181920212223262425272829303132333435363738345" displayName="Table132458791011121314151617181920212223262425272829303132333435363738345" ref="A2:O46" totalsRowCount="1" headerRowDxfId="198" dataDxfId="196" headerRowBorderDxfId="197">
  <sortState xmlns:xlrd2="http://schemas.microsoft.com/office/spreadsheetml/2017/richdata2" ref="A3:O45">
    <sortCondition descending="1" ref="D3:D45"/>
  </sortState>
  <tableColumns count="15">
    <tableColumn id="1" xr3:uid="{68055192-ED9D-44E1-BCB1-9DF728DA43DA}" name="#" dataDxfId="195" totalsRowDxfId="194"/>
    <tableColumn id="2" xr3:uid="{5D98F6E1-F384-4D05-A1A0-0D828AEF9D72}" name="#_x000a_LW" dataDxfId="193" totalsRowDxfId="192"/>
    <tableColumn id="3" xr3:uid="{8AADEAF3-AB2F-49B5-AA4F-D21F0C8EF693}" name="Filmas _x000a_(Movie)" totalsRowLabel="Total (43)" dataDxfId="191" totalsRowDxfId="190"/>
    <tableColumn id="4" xr3:uid="{2B2DF421-E651-4C97-BF8D-DF2132FE52DE}" name="Pajamos _x000a_(GBO)" totalsRowFunction="sum" dataDxfId="189" totalsRowDxfId="188"/>
    <tableColumn id="5" xr3:uid="{4599490F-C9B1-4593-BEC9-CFF395D62225}" name="Pajamos _x000a_praeita sav._x000a_(GBO LW)" totalsRowLabel="809 833 €" dataDxfId="187" totalsRowDxfId="186"/>
    <tableColumn id="6" xr3:uid="{1327B8CB-901C-404F-8E53-417BCD24992D}" name="Pakitimas_x000a_(Change)" totalsRowFunction="custom" dataDxfId="185" totalsRowDxfId="184">
      <totalsRowFormula>(D46-E46)/E46</totalsRowFormula>
    </tableColumn>
    <tableColumn id="7" xr3:uid="{1CFF82B9-9992-424B-82EF-CEED47B43380}" name="Žiūrovų sk. _x000a_(ADM)" totalsRowFunction="sum" dataDxfId="183" totalsRowDxfId="182"/>
    <tableColumn id="8" xr3:uid="{3A4811A2-555A-4604-A6F4-3856EDDDCEB0}" name="Seansų sk. _x000a_(Show count)" dataDxfId="181" totalsRowDxfId="180"/>
    <tableColumn id="9" xr3:uid="{66D46A5B-B796-4547-AAE3-EA51E46AB468}" name="Lankomumo vid._x000a_(Average ADM)" dataDxfId="179" totalsRowDxfId="178">
      <calculatedColumnFormula>G3/H3</calculatedColumnFormula>
    </tableColumn>
    <tableColumn id="10" xr3:uid="{5D1B94D3-26DE-4561-9516-9FAC5EC349A2}" name="Kopijų sk. _x000a_(DCO count)" dataDxfId="177" totalsRowDxfId="176"/>
    <tableColumn id="11" xr3:uid="{68E341EF-D69E-4F5C-81E9-0F0F0473B775}" name="Rodymo savaitė_x000a_(Week on screen)" dataDxfId="175" totalsRowDxfId="174"/>
    <tableColumn id="12" xr3:uid="{85232189-0E49-430E-8B38-DB3D1693795E}" name="Bendros pajamos _x000a_(Total GBO)" dataDxfId="173" totalsRowDxfId="172"/>
    <tableColumn id="13" xr3:uid="{FF70694C-4A74-49C1-BEC0-F9389635429E}" name="Bendras žiūrovų sk._x000a_(Total ADM)" dataDxfId="171" totalsRowDxfId="170"/>
    <tableColumn id="14" xr3:uid="{206162EA-3547-4CD0-8677-D407231284E3}" name="Premjeros data _x000a_(Release date)" dataDxfId="169" totalsRowDxfId="168"/>
    <tableColumn id="15" xr3:uid="{8C4013E0-4129-424C-9A49-BD920AA7527E}" name="Platintojas _x000a_(Distributor)" dataDxfId="167" totalsRowDxfId="166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65A642-1044-4973-B932-884786AB2F7A}" name="Table13245879101112131415161718192021222326242527282930313233343536373834" displayName="Table13245879101112131415161718192021222326242527282930313233343536373834" ref="A2:O40" totalsRowCount="1" headerRowDxfId="165" dataDxfId="163" headerRowBorderDxfId="164">
  <sortState xmlns:xlrd2="http://schemas.microsoft.com/office/spreadsheetml/2017/richdata2" ref="A3:O39">
    <sortCondition descending="1" ref="D3:D39"/>
  </sortState>
  <tableColumns count="15">
    <tableColumn id="1" xr3:uid="{335ECA36-755C-4E9B-AF38-6E5E676F83B8}" name="#" dataDxfId="162" totalsRowDxfId="161"/>
    <tableColumn id="2" xr3:uid="{B3DD031D-B748-468C-867B-B4B4A8E5371D}" name="#_x000a_LW" dataDxfId="160" totalsRowDxfId="159"/>
    <tableColumn id="3" xr3:uid="{B73082CE-366D-44BA-A1DB-67A0969759B7}" name="Filmas _x000a_(Movie)" totalsRowLabel="Total (37)" dataDxfId="158" totalsRowDxfId="157"/>
    <tableColumn id="4" xr3:uid="{0E72743A-B487-4559-AA8E-3908AAC30C3E}" name="Pajamos _x000a_(GBO)" totalsRowFunction="sum" dataDxfId="156" totalsRowDxfId="155"/>
    <tableColumn id="5" xr3:uid="{8C7453FA-E95B-43D4-85A9-868480CF22A9}" name="Pajamos _x000a_praeita sav._x000a_(GBO LW)" totalsRowLabel="680 226 €" dataDxfId="154" totalsRowDxfId="153"/>
    <tableColumn id="6" xr3:uid="{8CE1F0B3-6F6B-4A3F-8B8D-46B495718709}" name="Pakitimas_x000a_(Change)" totalsRowFunction="custom" dataDxfId="152" totalsRowDxfId="151">
      <totalsRowFormula>(D40-E40)/E40</totalsRowFormula>
    </tableColumn>
    <tableColumn id="7" xr3:uid="{A2AEC557-6FCB-4C27-AC2A-A1974EFACD5B}" name="Žiūrovų sk. _x000a_(ADM)" totalsRowFunction="sum" dataDxfId="150" totalsRowDxfId="149"/>
    <tableColumn id="8" xr3:uid="{01F463DA-6796-4E38-9CBA-95B02C62FEEE}" name="Seansų sk. _x000a_(Show count)" dataDxfId="148" totalsRowDxfId="147"/>
    <tableColumn id="9" xr3:uid="{1B6A8847-BA0C-484D-945C-6A17BBFEB610}" name="Lankomumo vid._x000a_(Average ADM)" dataDxfId="146" totalsRowDxfId="145">
      <calculatedColumnFormula>G3/H3</calculatedColumnFormula>
    </tableColumn>
    <tableColumn id="10" xr3:uid="{F7020FFE-3812-4111-A446-36B77E9A4055}" name="Kopijų sk. _x000a_(DCO count)" dataDxfId="144" totalsRowDxfId="143"/>
    <tableColumn id="11" xr3:uid="{F5A7EB1A-80F3-4606-991F-31C4C3584FE6}" name="Rodymo savaitė_x000a_(Week on screen)" dataDxfId="142" totalsRowDxfId="141"/>
    <tableColumn id="12" xr3:uid="{CB6953A1-4A96-4B89-A8BC-0D57A2BDDCFF}" name="Bendros pajamos _x000a_(Total GBO)" dataDxfId="140" totalsRowDxfId="139"/>
    <tableColumn id="13" xr3:uid="{11B6C8B7-2D50-49DF-8015-E2C52526CE8E}" name="Bendras žiūrovų sk._x000a_(Total ADM)" dataDxfId="138" totalsRowDxfId="137"/>
    <tableColumn id="14" xr3:uid="{AB33EB94-05D4-4B34-925E-F0F049C7F7C7}" name="Premjeros data _x000a_(Release date)" dataDxfId="136" totalsRowDxfId="135"/>
    <tableColumn id="15" xr3:uid="{479451A9-122B-4CFB-ADF3-573235A73B95}" name="Platintojas _x000a_(Distributor)" dataDxfId="134" totalsRowDxfId="133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E2BE68-5018-488A-88B6-9747C1CAB352}" name="Table1324587910111213141516171819202122232624252728293031323334353637383" displayName="Table1324587910111213141516171819202122232624252728293031323334353637383" ref="A2:O41" totalsRowCount="1" headerRowDxfId="132" dataDxfId="130" headerRowBorderDxfId="131">
  <sortState xmlns:xlrd2="http://schemas.microsoft.com/office/spreadsheetml/2017/richdata2" ref="A3:O40">
    <sortCondition descending="1" ref="D3:D40"/>
  </sortState>
  <tableColumns count="15">
    <tableColumn id="1" xr3:uid="{B63845A6-22B8-461C-93CF-1841FA78C024}" name="#" dataDxfId="129" totalsRowDxfId="128"/>
    <tableColumn id="2" xr3:uid="{5365595D-9D00-4A72-938F-6F326722C9DB}" name="#_x000a_LW" dataDxfId="127" totalsRowDxfId="126"/>
    <tableColumn id="3" xr3:uid="{5BE7075C-1D62-4621-A903-5FB87C780A77}" name="Filmas _x000a_(Movie)" totalsRowLabel="Total (38)" dataDxfId="125" totalsRowDxfId="124"/>
    <tableColumn id="4" xr3:uid="{EA9C58EB-F84B-4088-B12A-23EBD0F212EF}" name="Pajamos _x000a_(GBO)" totalsRowFunction="sum" dataDxfId="123" totalsRowDxfId="122"/>
    <tableColumn id="5" xr3:uid="{9E2EA43D-791A-4D1E-94CC-847BB9FC026A}" name="Pajamos _x000a_praeita sav._x000a_(GBO LW)" totalsRowLabel="694 775 €" dataDxfId="121" totalsRowDxfId="120"/>
    <tableColumn id="6" xr3:uid="{C3D28A54-2F8C-427F-944F-36C54F00D61E}" name="Pakitimas_x000a_(Change)" totalsRowFunction="custom" dataDxfId="119" totalsRowDxfId="118">
      <totalsRowFormula>(D41-E41)/E41</totalsRowFormula>
    </tableColumn>
    <tableColumn id="7" xr3:uid="{266F4CA5-77A8-4991-A38B-5E06164764AB}" name="Žiūrovų sk. _x000a_(ADM)" totalsRowFunction="sum" dataDxfId="117" totalsRowDxfId="116"/>
    <tableColumn id="8" xr3:uid="{B192E223-4D2C-449C-85AD-977DE64DEC4D}" name="Seansų sk. _x000a_(Show count)" dataDxfId="115" totalsRowDxfId="114"/>
    <tableColumn id="9" xr3:uid="{61DED829-7E58-4526-811F-C405FB7DB924}" name="Lankomumo vid._x000a_(Average ADM)" dataDxfId="113" totalsRowDxfId="112">
      <calculatedColumnFormula>G3/H3</calculatedColumnFormula>
    </tableColumn>
    <tableColumn id="10" xr3:uid="{E14306A5-4A5B-4221-A90C-A1145632291E}" name="Kopijų sk. _x000a_(DCO count)" dataDxfId="111" totalsRowDxfId="110"/>
    <tableColumn id="11" xr3:uid="{E49E2763-D925-4419-A0E9-C4E3639C587C}" name="Rodymo savaitė_x000a_(Week on screen)" dataDxfId="109" totalsRowDxfId="108"/>
    <tableColumn id="12" xr3:uid="{0EED9940-B443-4838-BA26-74C1ADFF50D2}" name="Bendros pajamos _x000a_(Total GBO)" dataDxfId="107" totalsRowDxfId="106"/>
    <tableColumn id="13" xr3:uid="{51283BBE-1DCD-4C0D-B076-06C826AD0012}" name="Bendras žiūrovų sk._x000a_(Total ADM)" dataDxfId="105" totalsRowDxfId="104"/>
    <tableColumn id="14" xr3:uid="{EF97B829-6374-48AE-94A8-659344B47BD2}" name="Premjeros data _x000a_(Release date)" dataDxfId="103" totalsRowDxfId="102"/>
    <tableColumn id="15" xr3:uid="{0EAA3637-F104-4CBE-B832-B7F991A110D4}" name="Platintojas _x000a_(Distributor)" dataDxfId="101" totalsRowDxfId="100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09C366-B426-4783-9918-C04B0235BB4B}" name="Table132458791011121314151617181920212223262425272829303132333435363738" displayName="Table132458791011121314151617181920212223262425272829303132333435363738" ref="A2:O35" totalsRowCount="1" headerRowDxfId="99" dataDxfId="97" headerRowBorderDxfId="98">
  <sortState xmlns:xlrd2="http://schemas.microsoft.com/office/spreadsheetml/2017/richdata2" ref="A3:O34">
    <sortCondition descending="1" ref="D3:D34"/>
  </sortState>
  <tableColumns count="15">
    <tableColumn id="1" xr3:uid="{09E5A970-154B-41AB-BF4B-90D0F26C1F55}" name="#" dataDxfId="96" totalsRowDxfId="95"/>
    <tableColumn id="2" xr3:uid="{C0C48D49-11C2-407C-8EA4-238EDB99FBB5}" name="#_x000a_LW" dataDxfId="94" totalsRowDxfId="93"/>
    <tableColumn id="3" xr3:uid="{83660262-C600-4B92-8B35-326874F6A84D}" name="Filmas _x000a_(Movie)" totalsRowLabel="Total (32)" dataDxfId="92" totalsRowDxfId="91"/>
    <tableColumn id="4" xr3:uid="{024F6CAA-2373-40F7-8AAE-A3E6EB31FD7A}" name="Pajamos _x000a_(GBO)" totalsRowFunction="sum" dataDxfId="90" totalsRowDxfId="89"/>
    <tableColumn id="5" xr3:uid="{3F0B4D6F-76F6-4380-AACA-8446B5DE0824}" name="Pajamos _x000a_praeita sav._x000a_(GBO LW)" totalsRowLabel="971 632 €" dataDxfId="88" totalsRowDxfId="87"/>
    <tableColumn id="6" xr3:uid="{97C777C0-6C25-4F32-A279-CC9BA925E406}" name="Pakitimas_x000a_(Change)" totalsRowFunction="custom" dataDxfId="86" totalsRowDxfId="85">
      <totalsRowFormula>(D35-E35)/E35</totalsRowFormula>
    </tableColumn>
    <tableColumn id="7" xr3:uid="{A8EFF484-8909-40A8-AAF8-749F855B1D13}" name="Žiūrovų sk. _x000a_(ADM)" totalsRowFunction="sum" dataDxfId="84" totalsRowDxfId="83"/>
    <tableColumn id="8" xr3:uid="{DEA1ADD9-EC4F-4691-AB82-9F48191532E4}" name="Seansų sk. _x000a_(Show count)" dataDxfId="82" totalsRowDxfId="81"/>
    <tableColumn id="9" xr3:uid="{3E3A4DDE-406F-4BF3-90F5-CB7F7D57570B}" name="Lankomumo vid._x000a_(Average ADM)" dataDxfId="80" totalsRowDxfId="79">
      <calculatedColumnFormula>G3/H3</calculatedColumnFormula>
    </tableColumn>
    <tableColumn id="10" xr3:uid="{DE68E898-553A-42DC-AB5D-CDD2B6734C20}" name="Kopijų sk. _x000a_(DCO count)" dataDxfId="78" totalsRowDxfId="77"/>
    <tableColumn id="11" xr3:uid="{70CE49F4-2271-4C7D-A029-6686AF5A848F}" name="Rodymo savaitė_x000a_(Week on screen)" dataDxfId="76" totalsRowDxfId="75"/>
    <tableColumn id="12" xr3:uid="{81A8860B-5BF1-48C7-80FF-32FFBD1BC312}" name="Bendros pajamos _x000a_(Total GBO)" dataDxfId="74" totalsRowDxfId="73"/>
    <tableColumn id="13" xr3:uid="{F4AB03FD-4C34-4757-8B63-ED9F9AD60756}" name="Bendras žiūrovų sk._x000a_(Total ADM)" dataDxfId="72" totalsRowDxfId="71"/>
    <tableColumn id="14" xr3:uid="{290D2233-4982-4D08-A792-512F14356AE4}" name="Premjeros data _x000a_(Release date)" dataDxfId="70" totalsRowDxfId="69"/>
    <tableColumn id="15" xr3:uid="{CC9C1403-DB28-4C97-8D47-247F48A54C4D}" name="Platintojas _x000a_(Distributor)" dataDxfId="68" totalsRowDxfId="6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A46FA85-5A13-4DC1-A3CB-E88CC5C874CD}" name="Table1324587910111213141516171819202122232624252728293031323334353637383456789101112131415171618" displayName="Table1324587910111213141516171819202122232624252728293031323334353637383456789101112131415171618" ref="A2:O49" totalsRowCount="1" headerRowDxfId="598" dataDxfId="596" totalsRowDxfId="595" headerRowBorderDxfId="597">
  <sortState xmlns:xlrd2="http://schemas.microsoft.com/office/spreadsheetml/2017/richdata2" ref="A3:O48">
    <sortCondition descending="1" ref="D3:D48"/>
  </sortState>
  <tableColumns count="15">
    <tableColumn id="1" xr3:uid="{1140C558-425B-47AA-B2C9-EFE6CEABAAFC}" name="#" dataDxfId="66" totalsRowDxfId="51"/>
    <tableColumn id="2" xr3:uid="{6282CE33-6638-4377-90CA-9A6755AE849E}" name="#_x000a_LW" dataDxfId="65" totalsRowDxfId="50"/>
    <tableColumn id="3" xr3:uid="{20C95E34-6FDD-4026-B43B-0293F9A4B99F}" name="Filmas _x000a_(Movie)" totalsRowLabel="Total (46)" dataDxfId="64" totalsRowDxfId="49"/>
    <tableColumn id="4" xr3:uid="{756D17F9-5B39-4175-ABF2-23BD8CF675DA}" name="Pajamos _x000a_(GBO)" totalsRowFunction="sum" dataDxfId="63" totalsRowDxfId="48"/>
    <tableColumn id="5" xr3:uid="{8E9FD2EF-A355-43DD-95A8-72A8E33F08B0}" name="Pajamos _x000a_praeita sav._x000a_(GBO LW)" totalsRowLabel="336 264 €" dataDxfId="62" totalsRowDxfId="47"/>
    <tableColumn id="6" xr3:uid="{880A60CA-718F-4929-AC09-0A4BFBA8A8AB}" name="Pakitimas_x000a_(Change)" totalsRowFunction="custom" dataDxfId="61" totalsRowDxfId="46">
      <totalsRowFormula>(D49-E49)/E49</totalsRowFormula>
    </tableColumn>
    <tableColumn id="7" xr3:uid="{FC1945EC-084B-475F-8E4E-5432AA2F2EEC}" name="Žiūrovų sk. _x000a_(ADM)" totalsRowFunction="sum" dataDxfId="60" totalsRowDxfId="45"/>
    <tableColumn id="8" xr3:uid="{38213B5C-DEF5-456A-A86F-F931841D6A0B}" name="Seansų sk. _x000a_(Show count)" dataDxfId="59" totalsRowDxfId="44"/>
    <tableColumn id="9" xr3:uid="{9055C6E1-A20D-43E3-96E5-3152392778B2}" name="Lankomumo vid._x000a_(Average ADM)" dataDxfId="58" totalsRowDxfId="43">
      <calculatedColumnFormula>G3/H3</calculatedColumnFormula>
    </tableColumn>
    <tableColumn id="10" xr3:uid="{690EEFE6-E5DE-45DD-B22D-0F2BF86C52A3}" name="Kopijų sk. _x000a_(DCO count)" dataDxfId="57" totalsRowDxfId="42"/>
    <tableColumn id="11" xr3:uid="{E06B4063-17C2-4270-8AB6-82AE90C5141F}" name="Rodymo savaitė_x000a_(Week on screen)" dataDxfId="56" totalsRowDxfId="41"/>
    <tableColumn id="12" xr3:uid="{68CB9E16-85C3-43B7-823D-AC66D998175A}" name="Bendros pajamos _x000a_(Total GBO)" dataDxfId="55" totalsRowDxfId="40"/>
    <tableColumn id="13" xr3:uid="{7B667901-B70E-411A-A2F6-4E36DB2216FC}" name="Bendras žiūrovų sk._x000a_(Total ADM)" dataDxfId="54" totalsRowDxfId="39"/>
    <tableColumn id="14" xr3:uid="{657AA88A-B186-4EBF-85BD-1E449DA68AD7}" name="Premjeros data _x000a_(Release date)" dataDxfId="53" totalsRowDxfId="38"/>
    <tableColumn id="15" xr3:uid="{8EB9EB5A-3B71-4AEE-99B2-46B2169DAF51}" name="Platintojas _x000a_(Distributor)" dataDxfId="52" totalsRowDxfId="3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463B722-590A-4B7A-8CB3-E299BD89F86C}" name="Table13245879101112131415161718192021222326242527282930313233343536373834567891011121314151716" displayName="Table13245879101112131415161718192021222326242527282930313233343536373834567891011121314151716" ref="A2:O54" totalsRowCount="1" headerRowDxfId="594" dataDxfId="592" headerRowBorderDxfId="593">
  <sortState xmlns:xlrd2="http://schemas.microsoft.com/office/spreadsheetml/2017/richdata2" ref="A3:O53">
    <sortCondition descending="1" ref="D3:D53"/>
  </sortState>
  <tableColumns count="15">
    <tableColumn id="1" xr3:uid="{333B88DF-FF81-4C3D-8379-E5D9EC56BA25}" name="#" dataDxfId="591" totalsRowDxfId="590"/>
    <tableColumn id="2" xr3:uid="{7E279CDC-FFD7-41C5-A79D-14D9F6E4DC46}" name="#_x000a_LW" dataDxfId="589" totalsRowDxfId="588"/>
    <tableColumn id="3" xr3:uid="{39B91A17-8829-4311-82B6-7DA6D9DEF398}" name="Filmas _x000a_(Movie)" totalsRowLabel="Total (51)" dataDxfId="587" totalsRowDxfId="586"/>
    <tableColumn id="4" xr3:uid="{AA618568-2CA7-468A-B320-A9845B56A79F}" name="Pajamos _x000a_(GBO)" totalsRowFunction="sum" dataDxfId="585" totalsRowDxfId="584"/>
    <tableColumn id="5" xr3:uid="{3339EC06-2AEC-4960-B72B-716C6079BACC}" name="Pajamos _x000a_praeita sav._x000a_(GBO LW)" totalsRowLabel="303 045 €" dataDxfId="583" totalsRowDxfId="582"/>
    <tableColumn id="6" xr3:uid="{7EB578DF-7992-495F-B6EB-AF16283C4791}" name="Pakitimas_x000a_(Change)" totalsRowFunction="custom" dataDxfId="581" totalsRowDxfId="580">
      <totalsRowFormula>(D54-E54)/E54</totalsRowFormula>
    </tableColumn>
    <tableColumn id="7" xr3:uid="{A0A59641-B0D8-48AB-8A08-3EF7CEB3927C}" name="Žiūrovų sk. _x000a_(ADM)" totalsRowFunction="sum" dataDxfId="579" totalsRowDxfId="578"/>
    <tableColumn id="8" xr3:uid="{D4784616-D6E4-4506-BC78-7A8ED034CB5D}" name="Seansų sk. _x000a_(Show count)" dataDxfId="577" totalsRowDxfId="576"/>
    <tableColumn id="9" xr3:uid="{A35CC05D-0E55-40E0-9DAC-FE9D8C88C7D8}" name="Lankomumo vid._x000a_(Average ADM)" dataDxfId="575" totalsRowDxfId="574">
      <calculatedColumnFormula>G3/H3</calculatedColumnFormula>
    </tableColumn>
    <tableColumn id="10" xr3:uid="{E85BF08B-E996-4878-8D39-CAEEDEC835F7}" name="Kopijų sk. _x000a_(DCO count)" dataDxfId="573" totalsRowDxfId="572"/>
    <tableColumn id="11" xr3:uid="{4C98E448-F3E3-4779-B540-7651CBEE81EB}" name="Rodymo savaitė_x000a_(Week on screen)" dataDxfId="571" totalsRowDxfId="570"/>
    <tableColumn id="12" xr3:uid="{CB45453E-7727-4643-B339-93A17BBAB1E0}" name="Bendros pajamos _x000a_(Total GBO)" dataDxfId="569" totalsRowDxfId="568"/>
    <tableColumn id="13" xr3:uid="{50158500-E18A-4614-8DDF-1A62E007A4F5}" name="Bendras žiūrovų sk._x000a_(Total ADM)" dataDxfId="567" totalsRowDxfId="566"/>
    <tableColumn id="14" xr3:uid="{2CD14C1F-6761-484F-A8FA-D22FFFF943AF}" name="Premjeros data _x000a_(Release date)" dataDxfId="565" totalsRowDxfId="564"/>
    <tableColumn id="15" xr3:uid="{B22C2143-34B2-4C76-8EC3-A04AF0966500}" name="Platintojas _x000a_(Distributor)" dataDxfId="563" totalsRowDxfId="562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C36EF15-7630-4517-BE82-8C546B9F8ACD}" name="Table132458791011121314151617181920212223262425272829303132333435363738345678910111213141517" displayName="Table132458791011121314151617181920212223262425272829303132333435363738345678910111213141517" ref="A2:O43" totalsRowCount="1" headerRowDxfId="561" dataDxfId="559" headerRowBorderDxfId="560">
  <sortState xmlns:xlrd2="http://schemas.microsoft.com/office/spreadsheetml/2017/richdata2" ref="A3:O42">
    <sortCondition descending="1" ref="D3:D42"/>
  </sortState>
  <tableColumns count="15">
    <tableColumn id="1" xr3:uid="{C7AE8EC5-C396-4D35-B233-16CCF823F5CD}" name="#" dataDxfId="558" totalsRowDxfId="557"/>
    <tableColumn id="2" xr3:uid="{1FA23209-098E-4E75-B02E-A95159A59821}" name="#_x000a_LW" dataDxfId="556" totalsRowDxfId="555"/>
    <tableColumn id="3" xr3:uid="{5E501CFE-1E9E-4258-B209-7C38F12D53BF}" name="Filmas _x000a_(Movie)" totalsRowLabel="Total (40)" dataDxfId="554" totalsRowDxfId="553"/>
    <tableColumn id="4" xr3:uid="{B85D8111-1D07-47FF-8085-DA6ED0E210CD}" name="Pajamos _x000a_(GBO)" totalsRowFunction="sum" dataDxfId="552" totalsRowDxfId="551"/>
    <tableColumn id="5" xr3:uid="{8CC6642C-4C3E-4EAA-995B-E9D3003D1807}" name="Pajamos _x000a_praeita sav._x000a_(GBO LW)" totalsRowLabel="323 252 €" dataDxfId="550" totalsRowDxfId="549"/>
    <tableColumn id="6" xr3:uid="{B751DCDA-F119-4268-99D4-C727456CFF92}" name="Pakitimas_x000a_(Change)" totalsRowFunction="custom" dataDxfId="548" totalsRowDxfId="547">
      <totalsRowFormula>(D43-E43)/E43</totalsRowFormula>
    </tableColumn>
    <tableColumn id="7" xr3:uid="{BBBF1150-84F4-4813-B383-AFBB9D53439E}" name="Žiūrovų sk. _x000a_(ADM)" totalsRowFunction="sum" dataDxfId="546" totalsRowDxfId="545"/>
    <tableColumn id="8" xr3:uid="{47EF0EDF-4C92-4EF5-9723-81B0D1CBDB50}" name="Seansų sk. _x000a_(Show count)" dataDxfId="544" totalsRowDxfId="543"/>
    <tableColumn id="9" xr3:uid="{BBB8B4ED-387C-41CD-988E-A626068A14CE}" name="Lankomumo vid._x000a_(Average ADM)" dataDxfId="542" totalsRowDxfId="541">
      <calculatedColumnFormula>G3/H3</calculatedColumnFormula>
    </tableColumn>
    <tableColumn id="10" xr3:uid="{274F0444-C5C5-46E7-8BC5-381E8B48FDA5}" name="Kopijų sk. _x000a_(DCO count)" dataDxfId="540" totalsRowDxfId="539"/>
    <tableColumn id="11" xr3:uid="{689BCA9B-761E-498F-9B2E-AF2026F12390}" name="Rodymo savaitė_x000a_(Week on screen)" dataDxfId="538" totalsRowDxfId="537"/>
    <tableColumn id="12" xr3:uid="{50133E64-30E6-4AE5-A5F7-564FD8880625}" name="Bendros pajamos _x000a_(Total GBO)" dataDxfId="536" totalsRowDxfId="535"/>
    <tableColumn id="13" xr3:uid="{E8BA7D90-C82F-49F2-B31D-C8DD1FC5939E}" name="Bendras žiūrovų sk._x000a_(Total ADM)" dataDxfId="534" totalsRowDxfId="533"/>
    <tableColumn id="14" xr3:uid="{FD2A5D64-356B-4582-9EBB-F4840E7F7095}" name="Premjeros data _x000a_(Release date)" dataDxfId="532" totalsRowDxfId="531"/>
    <tableColumn id="15" xr3:uid="{F044C4C8-E539-49D1-B9C3-916261582576}" name="Platintojas _x000a_(Distributor)" dataDxfId="530" totalsRowDxfId="52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72113B4-E1D0-4538-8D8B-2417E1C1AD91}" name="Table1324587910111213141516171819202122232624252728293031323334353637383456789101112131415" displayName="Table1324587910111213141516171819202122232624252728293031323334353637383456789101112131415" ref="A2:O55" totalsRowCount="1" headerRowDxfId="528" dataDxfId="526" headerRowBorderDxfId="527">
  <sortState xmlns:xlrd2="http://schemas.microsoft.com/office/spreadsheetml/2017/richdata2" ref="A3:O54">
    <sortCondition descending="1" ref="D3:D54"/>
  </sortState>
  <tableColumns count="15">
    <tableColumn id="1" xr3:uid="{387FA889-D467-4DD8-B287-DFE3ACE233C7}" name="#" dataDxfId="525" totalsRowDxfId="524"/>
    <tableColumn id="2" xr3:uid="{8E3C864D-50C6-49D9-8D84-0241CCA39E69}" name="#_x000a_LW" dataDxfId="523" totalsRowDxfId="522"/>
    <tableColumn id="3" xr3:uid="{FD8AA17C-3B80-4570-9E5E-E184157D3BE0}" name="Filmas _x000a_(Movie)" totalsRowLabel="Total (52)" dataDxfId="521" totalsRowDxfId="520"/>
    <tableColumn id="4" xr3:uid="{5FDC5CA9-A699-47C0-88CF-11D984571726}" name="Pajamos _x000a_(GBO)" totalsRowFunction="sum" dataDxfId="519" totalsRowDxfId="518"/>
    <tableColumn id="5" xr3:uid="{A08B24A2-7AAC-43D7-9457-6999D8937055}" name="Pajamos _x000a_praeita sav._x000a_(GBO LW)" totalsRowLabel="359 558 €" dataDxfId="517" totalsRowDxfId="516"/>
    <tableColumn id="6" xr3:uid="{1362F009-0F7E-4115-B7E9-DBEF96422A46}" name="Pakitimas_x000a_(Change)" totalsRowFunction="custom" dataDxfId="515" totalsRowDxfId="514">
      <totalsRowFormula>(D55-E55)/E55</totalsRowFormula>
    </tableColumn>
    <tableColumn id="7" xr3:uid="{8E0AA7EF-C7C0-4713-9DA3-A1BCE0D3DA67}" name="Žiūrovų sk. _x000a_(ADM)" totalsRowFunction="sum" dataDxfId="513" totalsRowDxfId="512"/>
    <tableColumn id="8" xr3:uid="{243A2E30-869F-4A50-9CAD-DFA8E8E73EE1}" name="Seansų sk. _x000a_(Show count)" dataDxfId="511" totalsRowDxfId="510"/>
    <tableColumn id="9" xr3:uid="{4C80DC5A-D015-4C19-80B3-DA0F20766EC2}" name="Lankomumo vid._x000a_(Average ADM)" dataDxfId="509" totalsRowDxfId="508">
      <calculatedColumnFormula>G3/H3</calculatedColumnFormula>
    </tableColumn>
    <tableColumn id="10" xr3:uid="{E2D7A65B-EA8F-4BC3-850C-8F8A00FC0729}" name="Kopijų sk. _x000a_(DCO count)" dataDxfId="507" totalsRowDxfId="506"/>
    <tableColumn id="11" xr3:uid="{4446C432-02C8-4723-9659-B7E90E67E52A}" name="Rodymo savaitė_x000a_(Week on screen)" dataDxfId="505" totalsRowDxfId="504"/>
    <tableColumn id="12" xr3:uid="{BD73D91F-5603-4E06-BBD7-26181C331084}" name="Bendros pajamos _x000a_(Total GBO)" dataDxfId="503" totalsRowDxfId="502"/>
    <tableColumn id="13" xr3:uid="{692D7054-5FAF-4299-AFB0-BE937CAF767B}" name="Bendras žiūrovų sk._x000a_(Total ADM)" dataDxfId="501" totalsRowDxfId="500"/>
    <tableColumn id="14" xr3:uid="{88B26445-A43B-44CD-8D0C-86E111B55CE5}" name="Premjeros data _x000a_(Release date)" dataDxfId="499" totalsRowDxfId="498"/>
    <tableColumn id="15" xr3:uid="{2B4781BD-226E-4F73-8749-8F90D2D160FD}" name="Platintojas _x000a_(Distributor)" dataDxfId="497" totalsRowDxfId="496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205F6EA-6742-48AF-A12F-BA68EC82C0FB}" name="Table13245879101112131415161718192021222326242527282930313233343536373834567891011121314" displayName="Table13245879101112131415161718192021222326242527282930313233343536373834567891011121314" ref="A2:O52" totalsRowCount="1" headerRowDxfId="495" dataDxfId="493" headerRowBorderDxfId="494">
  <sortState xmlns:xlrd2="http://schemas.microsoft.com/office/spreadsheetml/2017/richdata2" ref="A3:O51">
    <sortCondition descending="1" ref="D3:D51"/>
  </sortState>
  <tableColumns count="15">
    <tableColumn id="1" xr3:uid="{55121FDF-F493-4AAC-A924-BCFF1AD0B39F}" name="#" dataDxfId="492" totalsRowDxfId="491"/>
    <tableColumn id="2" xr3:uid="{55A5F715-ACD8-4A61-AABC-1F7ACEA2F545}" name="#_x000a_LW" dataDxfId="490" totalsRowDxfId="489"/>
    <tableColumn id="3" xr3:uid="{B5B03B16-B6B6-4616-8662-A7706612DEDA}" name="Filmas _x000a_(Movie)" totalsRowLabel="Total (49)" dataDxfId="488" totalsRowDxfId="487"/>
    <tableColumn id="4" xr3:uid="{B75FB12F-8E55-4306-9145-5531423CE5FE}" name="Pajamos _x000a_(GBO)" totalsRowFunction="sum" dataDxfId="486" totalsRowDxfId="485"/>
    <tableColumn id="5" xr3:uid="{7925A3B5-B450-4210-B591-0FAFE6BDE81E}" name="Pajamos _x000a_praeita sav._x000a_(GBO LW)" totalsRowLabel="311 231 €" dataDxfId="484" totalsRowDxfId="483"/>
    <tableColumn id="6" xr3:uid="{8B9B326E-A7AC-47E0-879E-E811C7C1DE38}" name="Pakitimas_x000a_(Change)" totalsRowFunction="custom" dataDxfId="482" totalsRowDxfId="481">
      <totalsRowFormula>(D52-E52)/E52</totalsRowFormula>
    </tableColumn>
    <tableColumn id="7" xr3:uid="{0898BB6A-3537-4E0F-9804-446BD6058F9A}" name="Žiūrovų sk. _x000a_(ADM)" totalsRowFunction="sum" dataDxfId="480" totalsRowDxfId="479"/>
    <tableColumn id="8" xr3:uid="{BC204E67-2A33-4877-B572-9E67E2FC950F}" name="Seansų sk. _x000a_(Show count)" dataDxfId="478" totalsRowDxfId="477"/>
    <tableColumn id="9" xr3:uid="{D14E63DE-D836-43E2-A0A7-1136461735C6}" name="Lankomumo vid._x000a_(Average ADM)" dataDxfId="476" totalsRowDxfId="475">
      <calculatedColumnFormula>G3/H3</calculatedColumnFormula>
    </tableColumn>
    <tableColumn id="10" xr3:uid="{B155D9CB-3CD4-4CF8-9182-5B4B44C00949}" name="Kopijų sk. _x000a_(DCO count)" dataDxfId="474" totalsRowDxfId="473"/>
    <tableColumn id="11" xr3:uid="{D6CBF887-18DD-4415-8C0B-A454230B8A5F}" name="Rodymo savaitė_x000a_(Week on screen)" dataDxfId="472" totalsRowDxfId="471"/>
    <tableColumn id="12" xr3:uid="{52C9AE57-9102-487B-82EA-6EB02C97C083}" name="Bendros pajamos _x000a_(Total GBO)" dataDxfId="470" totalsRowDxfId="469"/>
    <tableColumn id="13" xr3:uid="{E65D253D-5F06-4000-BA19-E80AC86139BC}" name="Bendras žiūrovų sk._x000a_(Total ADM)" dataDxfId="468" totalsRowDxfId="467"/>
    <tableColumn id="14" xr3:uid="{D2CDEB94-5944-4BA5-B917-FC4A0586305B}" name="Premjeros data _x000a_(Release date)" dataDxfId="466" totalsRowDxfId="465"/>
    <tableColumn id="15" xr3:uid="{A58BE13A-B445-477D-8A89-8664F9B6F00C}" name="Platintojas _x000a_(Distributor)" dataDxfId="464" totalsRowDxfId="463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D6B9C20-4F71-4249-8D29-4C11006E85B4}" name="Table132458791011121314151617181920212223262425272829303132333435363738345678910111213" displayName="Table132458791011121314151617181920212223262425272829303132333435363738345678910111213" ref="A2:O48" totalsRowCount="1" headerRowDxfId="462" dataDxfId="460" headerRowBorderDxfId="461">
  <sortState xmlns:xlrd2="http://schemas.microsoft.com/office/spreadsheetml/2017/richdata2" ref="A3:O47">
    <sortCondition descending="1" ref="D3:D47"/>
  </sortState>
  <tableColumns count="15">
    <tableColumn id="1" xr3:uid="{DCFEC29C-A935-44DC-950C-D6152EECB4F9}" name="#" dataDxfId="459" totalsRowDxfId="458"/>
    <tableColumn id="2" xr3:uid="{434D9DE9-1A2E-4639-86EE-DD71672DE6AF}" name="#_x000a_LW" dataDxfId="457" totalsRowDxfId="456"/>
    <tableColumn id="3" xr3:uid="{8B3791D3-D2FA-40C6-9370-92A28C52CFEB}" name="Filmas _x000a_(Movie)" totalsRowLabel="Total (45)" dataDxfId="455" totalsRowDxfId="454"/>
    <tableColumn id="4" xr3:uid="{2CA9CD14-8A21-4982-BBA4-ED02F1DBD693}" name="Pajamos _x000a_(GBO)" totalsRowFunction="sum" dataDxfId="453" totalsRowDxfId="452"/>
    <tableColumn id="5" xr3:uid="{D0127B24-4E9A-4E59-B5E4-41F98EB203BD}" name="Pajamos _x000a_praeita sav._x000a_(GBO LW)" totalsRowLabel="338 129 €" dataDxfId="451" totalsRowDxfId="450"/>
    <tableColumn id="6" xr3:uid="{71C3A972-57DB-4D73-A647-4EE73E90B04F}" name="Pakitimas_x000a_(Change)" totalsRowFunction="custom" dataDxfId="449" totalsRowDxfId="448">
      <totalsRowFormula>(D48-E48)/E48</totalsRowFormula>
    </tableColumn>
    <tableColumn id="7" xr3:uid="{245C7841-6B41-4861-A971-A83E12DADBBC}" name="Žiūrovų sk. _x000a_(ADM)" totalsRowFunction="sum" dataDxfId="447" totalsRowDxfId="446"/>
    <tableColumn id="8" xr3:uid="{857C98BF-C73C-4F3B-9126-42851D3F70C6}" name="Seansų sk. _x000a_(Show count)" dataDxfId="445" totalsRowDxfId="444"/>
    <tableColumn id="9" xr3:uid="{69B0690D-60DB-4259-8CE2-76F7C782CC02}" name="Lankomumo vid._x000a_(Average ADM)" dataDxfId="443" totalsRowDxfId="442">
      <calculatedColumnFormula>G3/H3</calculatedColumnFormula>
    </tableColumn>
    <tableColumn id="10" xr3:uid="{5B5B0854-2B0C-4C36-95D4-356B96A2D1B8}" name="Kopijų sk. _x000a_(DCO count)" dataDxfId="441" totalsRowDxfId="440"/>
    <tableColumn id="11" xr3:uid="{6DDCC257-51A2-440F-8058-DD115F217E12}" name="Rodymo savaitė_x000a_(Week on screen)" dataDxfId="439" totalsRowDxfId="438"/>
    <tableColumn id="12" xr3:uid="{3CC5BF18-2E52-4690-AC2A-D1B865A8E617}" name="Bendros pajamos _x000a_(Total GBO)" dataDxfId="437" totalsRowDxfId="436"/>
    <tableColumn id="13" xr3:uid="{32BC6009-C034-4656-A146-9DF49AB76BC1}" name="Bendras žiūrovų sk._x000a_(Total ADM)" dataDxfId="435" totalsRowDxfId="434"/>
    <tableColumn id="14" xr3:uid="{7D171905-E309-4649-81D1-3C883E9D9E07}" name="Premjeros data _x000a_(Release date)" dataDxfId="433" totalsRowDxfId="432"/>
    <tableColumn id="15" xr3:uid="{140A92BF-5212-431C-9557-210A918ECCC5}" name="Platintojas _x000a_(Distributor)" dataDxfId="431" totalsRowDxfId="430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1628467-09D3-4B40-81BC-AE6BFC79AA84}" name="Table1324587910111213141516171819202122232624252728293031323334353637383456789101112" displayName="Table1324587910111213141516171819202122232624252728293031323334353637383456789101112" ref="A2:O32" totalsRowCount="1" headerRowDxfId="429" dataDxfId="427" headerRowBorderDxfId="428">
  <sortState xmlns:xlrd2="http://schemas.microsoft.com/office/spreadsheetml/2017/richdata2" ref="A3:O31">
    <sortCondition descending="1" ref="D3:D31"/>
  </sortState>
  <tableColumns count="15">
    <tableColumn id="1" xr3:uid="{86318F9F-F572-44BB-8CBE-FCCE96AF51D3}" name="#" dataDxfId="426" totalsRowDxfId="425"/>
    <tableColumn id="2" xr3:uid="{B5C2D55C-9316-45F5-A7B6-EFF1BA5C0BBF}" name="#_x000a_LW" dataDxfId="424" totalsRowDxfId="423"/>
    <tableColumn id="3" xr3:uid="{D6E15EF8-8E16-4981-A5E6-42E86FDA75D4}" name="Filmas _x000a_(Movie)" totalsRowLabel="Total (29)" dataDxfId="422" totalsRowDxfId="421"/>
    <tableColumn id="4" xr3:uid="{40BAA142-E6A4-4F2F-9D24-29482C34F4FA}" name="Pajamos _x000a_(GBO)" totalsRowFunction="custom" dataDxfId="420" totalsRowDxfId="419">
      <totalsRowFormula>SUM(Table1324587910111213141516171819202122232624252728293031323334353637383456789101112[Pajamos 
(GBO)])</totalsRowFormula>
    </tableColumn>
    <tableColumn id="5" xr3:uid="{17E1BA63-06CC-4AE8-BAA0-74D1C7520AD6}" name="Pajamos _x000a_praeita sav._x000a_(GBO LW)" totalsRowLabel="643 779 €" dataDxfId="418" totalsRowDxfId="417"/>
    <tableColumn id="6" xr3:uid="{6E5F3AC0-E29F-4B2C-BBA7-E8DC8F6AE5F9}" name="Pakitimas_x000a_(Change)" totalsRowFunction="custom" dataDxfId="416" totalsRowDxfId="415">
      <totalsRowFormula>(D32-E32)/E32</totalsRowFormula>
    </tableColumn>
    <tableColumn id="7" xr3:uid="{945EDB93-1B12-4B1B-B088-118B557B8461}" name="Žiūrovų sk. _x000a_(ADM)" totalsRowFunction="custom" dataDxfId="414" totalsRowDxfId="413">
      <totalsRowFormula>SUM(Table1324587910111213141516171819202122232624252728293031323334353637383456789101112[Žiūrovų sk. 
(ADM)])</totalsRowFormula>
    </tableColumn>
    <tableColumn id="8" xr3:uid="{FA5CC2E1-7783-45E5-BBEB-82A7E391D935}" name="Seansų sk. _x000a_(Show count)" dataDxfId="412" totalsRowDxfId="411"/>
    <tableColumn id="9" xr3:uid="{2CF38D52-67C1-40FB-92CA-FBAC0C82CC56}" name="Lankomumo vid._x000a_(Average ADM)" dataDxfId="410" totalsRowDxfId="409">
      <calculatedColumnFormula>G3/H3</calculatedColumnFormula>
    </tableColumn>
    <tableColumn id="10" xr3:uid="{04CFC889-0590-40DD-BE52-8E9EEB5CC692}" name="Kopijų sk. _x000a_(DCO count)" dataDxfId="408" totalsRowDxfId="407"/>
    <tableColumn id="11" xr3:uid="{3666545E-F9FE-4330-86F5-7C4556677866}" name="Rodymo savaitė_x000a_(Week on screen)" dataDxfId="406" totalsRowDxfId="405"/>
    <tableColumn id="12" xr3:uid="{68B9E84E-1308-4168-8AF0-FDA93134A9AE}" name="Bendros pajamos _x000a_(Total GBO)" dataDxfId="404" totalsRowDxfId="403"/>
    <tableColumn id="13" xr3:uid="{D11072ED-B627-42D3-87EC-6CC938A7634B}" name="Bendras žiūrovų sk._x000a_(Total ADM)" dataDxfId="402" totalsRowDxfId="401"/>
    <tableColumn id="14" xr3:uid="{D8FA1878-D384-45A5-930B-F482DCC694CA}" name="Premjeros data _x000a_(Release date)" dataDxfId="400" totalsRowDxfId="399"/>
    <tableColumn id="15" xr3:uid="{1C32DAA6-18CE-40D1-8230-BB42C96C6D1D}" name="Platintojas _x000a_(Distributor)" dataDxfId="398" totalsRowDxfId="397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0664C4C-AE2C-463D-94CD-22420625E22B}" name="Table13245879101112131415161718192021222326242527282930313233343536373834567891011" displayName="Table13245879101112131415161718192021222326242527282930313233343536373834567891011" ref="A2:O45" totalsRowCount="1" headerRowDxfId="396" dataDxfId="394" headerRowBorderDxfId="395">
  <sortState xmlns:xlrd2="http://schemas.microsoft.com/office/spreadsheetml/2017/richdata2" ref="A3:O44">
    <sortCondition descending="1" ref="D3:D44"/>
  </sortState>
  <tableColumns count="15">
    <tableColumn id="1" xr3:uid="{20C32B66-D9ED-48CB-82A5-F79FA71237B3}" name="#" dataDxfId="393" totalsRowDxfId="392"/>
    <tableColumn id="2" xr3:uid="{022B2DEA-875B-48C3-8733-10930FC2EEB2}" name="#_x000a_LW" dataDxfId="391" totalsRowDxfId="390"/>
    <tableColumn id="3" xr3:uid="{9D5AC779-1E41-45C6-BEAD-D6861F458B35}" name="Filmas _x000a_(Movie)" totalsRowLabel="Total (42)" dataDxfId="389" totalsRowDxfId="388"/>
    <tableColumn id="4" xr3:uid="{B2666883-E41A-4DFC-B2ED-C7E9E77153E8}" name="Pajamos _x000a_(GBO)" totalsRowFunction="sum" dataDxfId="387" totalsRowDxfId="386"/>
    <tableColumn id="5" xr3:uid="{0F3BB621-80EC-47AD-A4FA-32E9C3E4662A}" name="Pajamos _x000a_praeita sav._x000a_(GBO LW)" totalsRowLabel="551 932 €" dataDxfId="385" totalsRowDxfId="384"/>
    <tableColumn id="6" xr3:uid="{69DFCD7F-FE0E-413A-8E6B-53B2C345BCB5}" name="Pakitimas_x000a_(Change)" totalsRowFunction="custom" dataDxfId="383" totalsRowDxfId="382">
      <totalsRowFormula>(D45-E45)/E45</totalsRowFormula>
    </tableColumn>
    <tableColumn id="7" xr3:uid="{8E9E0344-88D5-4066-BEB7-BE13E0D6A1D1}" name="Žiūrovų sk. _x000a_(ADM)" totalsRowFunction="sum" dataDxfId="381" totalsRowDxfId="380"/>
    <tableColumn id="8" xr3:uid="{1246B2AC-D5BE-4A99-99B4-E9E55D4402CC}" name="Seansų sk. _x000a_(Show count)" dataDxfId="379" totalsRowDxfId="378"/>
    <tableColumn id="9" xr3:uid="{AF2FFF00-A878-463C-8D31-10AF84A1420B}" name="Lankomumo vid._x000a_(Average ADM)" dataDxfId="377" totalsRowDxfId="376">
      <calculatedColumnFormula>G3/H3</calculatedColumnFormula>
    </tableColumn>
    <tableColumn id="10" xr3:uid="{CD23B14D-A679-423D-819B-BE2753329F6A}" name="Kopijų sk. _x000a_(DCO count)" dataDxfId="375" totalsRowDxfId="374"/>
    <tableColumn id="11" xr3:uid="{B9537BFC-29D2-4280-9BC6-DA7EA0E07F3F}" name="Rodymo savaitė_x000a_(Week on screen)" dataDxfId="373" totalsRowDxfId="372"/>
    <tableColumn id="12" xr3:uid="{E3AFB8A5-1910-4C06-A16A-85033F2FA6B4}" name="Bendros pajamos _x000a_(Total GBO)" dataDxfId="371" totalsRowDxfId="370"/>
    <tableColumn id="13" xr3:uid="{3C5373EE-65EB-46AD-92E4-24A0420D5359}" name="Bendras žiūrovų sk._x000a_(Total ADM)" dataDxfId="369" totalsRowDxfId="368"/>
    <tableColumn id="14" xr3:uid="{364FF1AB-380D-4D08-8464-6B7C3A38ED64}" name="Premjeros data _x000a_(Release date)" dataDxfId="367" totalsRowDxfId="366"/>
    <tableColumn id="15" xr3:uid="{4E496417-B517-4083-B918-2C470C3F04A7}" name="Platintojas _x000a_(Distributor)" dataDxfId="365" totalsRowDxfId="36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1" dT="2024-05-10T12:13:36.56" personId="{C5A22E3D-2A22-4700-955D-DBCB88724FFD}" id="{52CACB33-14F6-45E0-8A16-BD42097CAD6D}">
    <text>Weekend results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37" dT="2024-04-19T12:01:24.49" personId="{C5A22E3D-2A22-4700-955D-DBCB88724FFD}" id="{437BD76A-981E-4770-B6B7-205663D4BACD}">
    <text>Weekend results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16" dT="2024-04-12T11:25:54.20" personId="{C5A22E3D-2A22-4700-955D-DBCB88724FFD}" id="{58D65416-5F4C-4CFB-BCA7-3573EDEEEE99}">
    <text>Weekend results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6" dT="2024-03-29T13:17:18.41" personId="{C5A22E3D-2A22-4700-955D-DBCB88724FFD}" id="{9FA41D46-D526-4176-BE36-53181767A48A}">
    <text>Incl. Previews of 22-27</text>
  </threadedComment>
  <threadedComment ref="E10" dT="2024-03-29T13:20:48.85" personId="{C5A22E3D-2A22-4700-955D-DBCB88724FFD}" id="{76A6E259-1AC2-45FA-B89B-BDD452DD8448}">
    <text>Incl. Previews of 22-27</text>
  </threadedComment>
  <threadedComment ref="E12" dT="2024-03-29T13:17:25.01" personId="{C5A22E3D-2A22-4700-955D-DBCB88724FFD}" id="{DBE1DD10-7437-4880-B335-A2EFC728387C}">
    <text>Incl. Previews of 22-27</text>
  </threadedComment>
  <threadedComment ref="E14" dT="2024-03-29T13:22:23.89" personId="{C5A22E3D-2A22-4700-955D-DBCB88724FFD}" id="{63B13099-256A-4254-8FB7-E8280233D0F1}">
    <text>Incl. Previews of 22-27</text>
  </threadedComment>
  <threadedComment ref="E18" dT="2024-03-29T13:34:41.28" personId="{C5A22E3D-2A22-4700-955D-DBCB88724FFD}" id="{9CE9E79F-BE96-40CA-9C6C-DF8FCDF55C77}">
    <text>Incl. Previews of 22-27</text>
  </threadedComment>
  <threadedComment ref="E21" dT="2024-03-29T13:39:26.83" personId="{C5A22E3D-2A22-4700-955D-DBCB88724FFD}" id="{B8714A07-F36C-4462-B050-6077283E802D}">
    <text>Incl. Previews of 22-27</text>
  </threadedComment>
  <threadedComment ref="E24" dT="2024-03-29T13:30:56.15" personId="{C5A22E3D-2A22-4700-955D-DBCB88724FFD}" id="{B25CC404-E813-4CC7-AE79-6F4229244406}">
    <text>Incl. Previews of 22-27</text>
  </threadedComment>
  <threadedComment ref="E26" dT="2024-03-29T13:23:36.07" personId="{C5A22E3D-2A22-4700-955D-DBCB88724FFD}" id="{195C9EDC-5683-4AC6-B6C4-09F68373E0CB}">
    <text>Incl. Previews of 22-27</text>
  </threadedComment>
  <threadedComment ref="E28" dT="2024-03-29T13:36:03.00" personId="{C5A22E3D-2A22-4700-955D-DBCB88724FFD}" id="{0EF9F85F-7966-437E-A1A6-E96CA201A10B}">
    <text>Incl. Previews of 22-27</text>
  </threadedComment>
  <threadedComment ref="E30" dT="2024-03-29T13:31:31.85" personId="{C5A22E3D-2A22-4700-955D-DBCB88724FFD}" id="{7A727681-9158-4440-920A-ACAC01139439}">
    <text>Incl. Previews of 22-27</text>
  </threadedComment>
  <threadedComment ref="E32" dT="2024-03-29T13:27:56.81" personId="{C5A22E3D-2A22-4700-955D-DBCB88724FFD}" id="{38EF7A12-BFCF-4D25-83BF-A00F0A5742D3}">
    <text>Incl. Previews of 22-27</text>
  </threadedComment>
  <threadedComment ref="E36" dT="2024-03-29T13:31:07.32" personId="{C5A22E3D-2A22-4700-955D-DBCB88724FFD}" id="{DB3A44C1-3009-4079-BAF2-43B99291E865}">
    <text>Incl. Previews of 22-27</text>
  </threadedComment>
  <threadedComment ref="E38" dT="2024-03-29T13:51:47.05" personId="{C5A22E3D-2A22-4700-955D-DBCB88724FFD}" id="{94EE8B5B-F234-4BB2-925D-D090BC949342}">
    <text>Incl. Previews of 22-27</text>
  </threadedComment>
  <threadedComment ref="E47" dT="2024-03-29T13:39:31.55" personId="{C5A22E3D-2A22-4700-955D-DBCB88724FFD}" id="{3F402887-EB9C-4D54-B973-CC80AD87E922}">
    <text>Incl. Previews of 22-27</text>
  </threadedComment>
  <threadedComment ref="E51" dT="2024-03-29T13:34:49.24" personId="{C5A22E3D-2A22-4700-955D-DBCB88724FFD}" id="{EC33135C-A98D-4B82-A214-FF01F70074D2}">
    <text>Incl. Previews of 22-27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11" dT="2024-03-29T13:17:18.41" personId="{C5A22E3D-2A22-4700-955D-DBCB88724FFD}" id="{46FB838E-DBA9-46D4-BDD9-14B94F04F12D}">
    <text>Incl. Previews of 22-27</text>
  </threadedComment>
  <threadedComment ref="D15" dT="2024-03-29T13:20:48.85" personId="{C5A22E3D-2A22-4700-955D-DBCB88724FFD}" id="{471BA52D-D174-434D-894E-E1305DA169EF}">
    <text>Incl. Previews of 22-27</text>
  </threadedComment>
  <threadedComment ref="D16" dT="2024-03-29T13:17:25.01" personId="{C5A22E3D-2A22-4700-955D-DBCB88724FFD}" id="{3B600243-F423-49D6-8A5E-5546C2104DC3}">
    <text>Incl. Previews of 22-27</text>
  </threadedComment>
  <threadedComment ref="D19" dT="2024-03-29T13:22:23.89" personId="{C5A22E3D-2A22-4700-955D-DBCB88724FFD}" id="{C421E273-5AB6-4DE4-A4B9-AE7F01D36891}">
    <text>Incl. Previews of 22-27</text>
  </threadedComment>
  <threadedComment ref="D25" dT="2024-03-29T13:23:36.07" personId="{C5A22E3D-2A22-4700-955D-DBCB88724FFD}" id="{E8943CE4-76D2-4730-BDEB-C4C4BB9A0424}">
    <text>Incl. Previews of 22-27</text>
  </threadedComment>
  <threadedComment ref="C29" dT="2024-03-29T13:51:58.80" personId="{C5A22E3D-2A22-4700-955D-DBCB88724FFD}" id="{B51823B0-2656-4DD3-9C10-B79FD8903D2E}">
    <text>Weekend results</text>
  </threadedComment>
  <threadedComment ref="D30" dT="2024-03-29T13:27:56.81" personId="{C5A22E3D-2A22-4700-955D-DBCB88724FFD}" id="{54C6419E-22FD-4D35-B0F1-B7B48DAD415C}">
    <text>Incl. Previews of 22-27</text>
  </threadedComment>
  <threadedComment ref="D31" dT="2024-03-29T13:30:56.15" personId="{C5A22E3D-2A22-4700-955D-DBCB88724FFD}" id="{2ACE18A7-6027-4EEB-8A9D-0978DB337EE4}">
    <text>Incl. Previews of 22-27</text>
  </threadedComment>
  <threadedComment ref="D33" dT="2024-03-29T13:31:07.32" personId="{C5A22E3D-2A22-4700-955D-DBCB88724FFD}" id="{B32439AB-7D84-442D-B1D0-5C7A6048165F}">
    <text>Incl. Previews of 22-27</text>
  </threadedComment>
  <threadedComment ref="D34" dT="2024-03-29T13:31:31.85" personId="{C5A22E3D-2A22-4700-955D-DBCB88724FFD}" id="{DEC850B7-CC6B-4D6D-86A1-774545F29EB7}">
    <text>Incl. Previews of 22-27</text>
  </threadedComment>
  <threadedComment ref="D35" dT="2024-03-29T13:34:41.28" personId="{C5A22E3D-2A22-4700-955D-DBCB88724FFD}" id="{D67CEFA0-4587-4CC5-8371-61CAB2F06930}">
    <text>Incl. Previews of 22-27</text>
  </threadedComment>
  <threadedComment ref="D37" dT="2024-03-29T13:34:49.24" personId="{C5A22E3D-2A22-4700-955D-DBCB88724FFD}" id="{71AFA64B-4E1E-493F-A5E4-E8267C450BB5}">
    <text>Incl. Previews of 22-27</text>
  </threadedComment>
  <threadedComment ref="D39" dT="2024-03-29T13:36:03.00" personId="{C5A22E3D-2A22-4700-955D-DBCB88724FFD}" id="{F2CC5AE0-D810-4E7C-9B85-1C7377D638A2}">
    <text>Incl. Previews of 22-27</text>
  </threadedComment>
  <threadedComment ref="D40" dT="2024-03-29T13:39:26.83" personId="{C5A22E3D-2A22-4700-955D-DBCB88724FFD}" id="{9A3DD423-3E21-4D89-B4E1-BD68829847B6}">
    <text>Incl. Previews of 22-27</text>
  </threadedComment>
  <threadedComment ref="D43" dT="2024-03-29T13:39:31.55" personId="{C5A22E3D-2A22-4700-955D-DBCB88724FFD}" id="{1F9055AE-2A8C-4427-AC57-60CACA9B87E6}">
    <text>Incl. Previews of 22-27</text>
  </threadedComment>
  <threadedComment ref="D47" dT="2024-03-29T13:51:47.05" personId="{C5A22E3D-2A22-4700-955D-DBCB88724FFD}" id="{471BB2AE-E120-4080-BC36-0F35A10FBB83}">
    <text>Incl. Previews of 22-27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35" dT="2024-03-08T14:13:06.17" personId="{C5A22E3D-2A22-4700-955D-DBCB88724FFD}" id="{A93930F5-2A6C-4F9B-BF6C-4E050D8B0A62}">
    <text>Weekend results</text>
  </threadedComment>
  <threadedComment ref="C37" dT="2024-03-08T14:13:20.06" personId="{C5A22E3D-2A22-4700-955D-DBCB88724FFD}" id="{DD32C496-875A-4D5F-B5E8-4E291789963E}">
    <text>Weekend results</text>
  </threadedComment>
  <threadedComment ref="C39" dT="2024-03-08T14:13:54.06" personId="{C5A22E3D-2A22-4700-955D-DBCB88724FFD}" id="{EA10AB84-11E8-4557-B21E-B08BFBE61AEC}">
    <text>Weekend results</text>
  </threadedComment>
  <threadedComment ref="C42" dT="2024-03-08T14:13:33.11" personId="{C5A22E3D-2A22-4700-955D-DBCB88724FFD}" id="{A869EC75-54A8-4CD4-942F-C0D7C55EBF32}">
    <text>Weekend results</text>
  </threadedComment>
  <threadedComment ref="C44" dT="2024-03-08T14:13:25.80" personId="{C5A22E3D-2A22-4700-955D-DBCB88724FFD}" id="{CD884087-7EEC-4F5E-94B9-82DF528461DA}">
    <text>Weekend results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H6" dT="2024-02-23T13:14:32.03" personId="{C5A22E3D-2A22-4700-955D-DBCB88724FFD}" id="{9E36F7B1-35E5-48BF-A7B2-7F38BDCDAFBB}">
    <text>Weekend number</text>
  </threadedComment>
  <threadedComment ref="J6" dT="2024-02-23T13:14:42.78" personId="{C5A22E3D-2A22-4700-955D-DBCB88724FFD}" id="{07713156-D086-42AD-A720-E1B7DB82A2DC}">
    <text>Weekend number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FF80-24C8-4677-8318-D9C1C830592D}">
  <dimension ref="A1:XFC45"/>
  <sheetViews>
    <sheetView tabSelected="1" zoomScale="60" zoomScaleNormal="60" workbookViewId="0">
      <selection activeCell="D9" sqref="D9"/>
    </sheetView>
  </sheetViews>
  <sheetFormatPr defaultColWidth="0" defaultRowHeight="11.25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8" width="14.5" style="45" customWidth="1"/>
    <col min="9" max="11" width="14.5" style="41" customWidth="1"/>
    <col min="12" max="12" width="14.5" style="43" customWidth="1"/>
    <col min="13" max="13" width="14.5" style="61" customWidth="1"/>
    <col min="14" max="14" width="14.5" style="46" customWidth="1"/>
    <col min="15" max="15" width="21.5" style="47" customWidth="1"/>
    <col min="16" max="16" width="22.296875" style="42" hidden="1" customWidth="1"/>
    <col min="17" max="16383" width="0" style="42" hidden="1"/>
    <col min="16384" max="16384" width="3.796875" style="42" hidden="1"/>
  </cols>
  <sheetData>
    <row r="1" spans="1:15" s="1" customFormat="1" ht="40.5" customHeight="1" thickBot="1" x14ac:dyDescent="0.25">
      <c r="A1" s="77" t="s">
        <v>270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 t="s">
        <v>15</v>
      </c>
      <c r="C3" s="13" t="s">
        <v>266</v>
      </c>
      <c r="D3" s="14">
        <v>31219.18</v>
      </c>
      <c r="E3" s="79" t="s">
        <v>17</v>
      </c>
      <c r="F3" s="15" t="s">
        <v>17</v>
      </c>
      <c r="G3" s="16">
        <v>4265</v>
      </c>
      <c r="H3" s="16">
        <v>304</v>
      </c>
      <c r="I3" s="12">
        <f>G3/H3</f>
        <v>14.029605263157896</v>
      </c>
      <c r="J3" s="12">
        <v>19</v>
      </c>
      <c r="K3" s="12">
        <v>1</v>
      </c>
      <c r="L3" s="14">
        <v>38983.360000000001</v>
      </c>
      <c r="M3" s="16">
        <v>5329</v>
      </c>
      <c r="N3" s="17">
        <v>45415</v>
      </c>
      <c r="O3" s="18" t="s">
        <v>20</v>
      </c>
    </row>
    <row r="4" spans="1:15" s="19" customFormat="1" ht="25.5" customHeight="1" x14ac:dyDescent="0.2">
      <c r="A4" s="12">
        <v>2</v>
      </c>
      <c r="B4" s="12">
        <v>1</v>
      </c>
      <c r="C4" s="13" t="s">
        <v>258</v>
      </c>
      <c r="D4" s="14">
        <v>18906.150000000001</v>
      </c>
      <c r="E4" s="14">
        <v>41344.71</v>
      </c>
      <c r="F4" s="15">
        <f>(D4-E4)/E4</f>
        <v>-0.54271900806657003</v>
      </c>
      <c r="G4" s="16">
        <v>2807</v>
      </c>
      <c r="H4" s="16">
        <v>219</v>
      </c>
      <c r="I4" s="12">
        <f>G4/H4</f>
        <v>12.817351598173516</v>
      </c>
      <c r="J4" s="12">
        <v>16</v>
      </c>
      <c r="K4" s="12">
        <v>2</v>
      </c>
      <c r="L4" s="14">
        <v>64034.3</v>
      </c>
      <c r="M4" s="16">
        <v>8488</v>
      </c>
      <c r="N4" s="17">
        <v>45408</v>
      </c>
      <c r="O4" s="18" t="s">
        <v>22</v>
      </c>
    </row>
    <row r="5" spans="1:15" s="19" customFormat="1" ht="25.5" customHeight="1" x14ac:dyDescent="0.2">
      <c r="A5" s="12">
        <v>3</v>
      </c>
      <c r="B5" s="12">
        <v>2</v>
      </c>
      <c r="C5" s="13" t="s">
        <v>169</v>
      </c>
      <c r="D5" s="14">
        <v>11543.07</v>
      </c>
      <c r="E5" s="14">
        <v>26197.34</v>
      </c>
      <c r="F5" s="15">
        <f>(D5-E5)/E5</f>
        <v>-0.55938007446557547</v>
      </c>
      <c r="G5" s="16">
        <v>2016</v>
      </c>
      <c r="H5" s="16">
        <v>290</v>
      </c>
      <c r="I5" s="12">
        <f>G5/H5</f>
        <v>6.9517241379310342</v>
      </c>
      <c r="J5" s="12">
        <v>16</v>
      </c>
      <c r="K5" s="12">
        <v>9</v>
      </c>
      <c r="L5" s="14">
        <v>830225.86</v>
      </c>
      <c r="M5" s="16">
        <v>143584</v>
      </c>
      <c r="N5" s="17">
        <v>45359</v>
      </c>
      <c r="O5" s="18" t="s">
        <v>22</v>
      </c>
    </row>
    <row r="6" spans="1:15" s="19" customFormat="1" ht="25.5" customHeight="1" x14ac:dyDescent="0.2">
      <c r="A6" s="12">
        <v>4</v>
      </c>
      <c r="B6" s="12">
        <v>3</v>
      </c>
      <c r="C6" s="13" t="s">
        <v>253</v>
      </c>
      <c r="D6" s="14">
        <v>10917.66</v>
      </c>
      <c r="E6" s="14">
        <v>21109.8</v>
      </c>
      <c r="F6" s="15">
        <f>(D6-E6)/E6</f>
        <v>-0.48281556433504819</v>
      </c>
      <c r="G6" s="16">
        <v>2085</v>
      </c>
      <c r="H6" s="16">
        <v>259</v>
      </c>
      <c r="I6" s="12">
        <f>G6/H6</f>
        <v>8.0501930501930499</v>
      </c>
      <c r="J6" s="12">
        <v>16</v>
      </c>
      <c r="K6" s="21">
        <v>3</v>
      </c>
      <c r="L6" s="14">
        <v>72097.09</v>
      </c>
      <c r="M6" s="16">
        <v>13650</v>
      </c>
      <c r="N6" s="17">
        <v>45401</v>
      </c>
      <c r="O6" s="18" t="s">
        <v>28</v>
      </c>
    </row>
    <row r="7" spans="1:15" s="23" customFormat="1" ht="25.5" customHeight="1" x14ac:dyDescent="0.15">
      <c r="A7" s="12">
        <v>5</v>
      </c>
      <c r="B7" s="12">
        <v>4</v>
      </c>
      <c r="C7" s="13" t="s">
        <v>246</v>
      </c>
      <c r="D7" s="14">
        <v>6985.56</v>
      </c>
      <c r="E7" s="14">
        <v>17529.47</v>
      </c>
      <c r="F7" s="15">
        <f>(D7-E7)/E7</f>
        <v>-0.60149622321724494</v>
      </c>
      <c r="G7" s="16">
        <v>1010</v>
      </c>
      <c r="H7" s="16">
        <v>113</v>
      </c>
      <c r="I7" s="12">
        <f>G7/H7</f>
        <v>8.9380530973451329</v>
      </c>
      <c r="J7" s="12">
        <v>11</v>
      </c>
      <c r="K7" s="12">
        <v>3</v>
      </c>
      <c r="L7" s="14">
        <v>88714.22</v>
      </c>
      <c r="M7" s="16">
        <v>12089</v>
      </c>
      <c r="N7" s="17">
        <v>45401</v>
      </c>
      <c r="O7" s="18" t="s">
        <v>30</v>
      </c>
    </row>
    <row r="8" spans="1:15" s="23" customFormat="1" ht="25.5" customHeight="1" x14ac:dyDescent="0.15">
      <c r="A8" s="12">
        <v>6</v>
      </c>
      <c r="B8" s="12">
        <v>6</v>
      </c>
      <c r="C8" s="13" t="s">
        <v>254</v>
      </c>
      <c r="D8" s="14">
        <v>6325.25</v>
      </c>
      <c r="E8" s="14">
        <v>13004.89</v>
      </c>
      <c r="F8" s="15">
        <f>(D8-E8)/E8</f>
        <v>-0.51362525942164827</v>
      </c>
      <c r="G8" s="16">
        <v>1277</v>
      </c>
      <c r="H8" s="16">
        <v>181</v>
      </c>
      <c r="I8" s="12">
        <f>G8/H8</f>
        <v>7.05524861878453</v>
      </c>
      <c r="J8" s="12">
        <v>18</v>
      </c>
      <c r="K8" s="12">
        <v>2</v>
      </c>
      <c r="L8" s="14">
        <v>23241.68</v>
      </c>
      <c r="M8" s="16">
        <v>4465</v>
      </c>
      <c r="N8" s="17">
        <v>45408</v>
      </c>
      <c r="O8" s="18" t="s">
        <v>30</v>
      </c>
    </row>
    <row r="9" spans="1:15" s="23" customFormat="1" ht="25.5" customHeight="1" x14ac:dyDescent="0.15">
      <c r="A9" s="12">
        <v>7</v>
      </c>
      <c r="B9" s="12" t="s">
        <v>15</v>
      </c>
      <c r="C9" s="13" t="s">
        <v>271</v>
      </c>
      <c r="D9" s="14">
        <v>6229</v>
      </c>
      <c r="E9" s="79" t="s">
        <v>17</v>
      </c>
      <c r="F9" s="15" t="s">
        <v>17</v>
      </c>
      <c r="G9" s="16">
        <v>982</v>
      </c>
      <c r="H9" s="16" t="s">
        <v>17</v>
      </c>
      <c r="I9" s="12" t="s">
        <v>17</v>
      </c>
      <c r="J9" s="12">
        <v>15</v>
      </c>
      <c r="K9" s="12">
        <v>1</v>
      </c>
      <c r="L9" s="14">
        <v>6229</v>
      </c>
      <c r="M9" s="16">
        <v>982</v>
      </c>
      <c r="N9" s="17">
        <v>45415</v>
      </c>
      <c r="O9" s="18" t="s">
        <v>140</v>
      </c>
    </row>
    <row r="10" spans="1:15" s="23" customFormat="1" ht="25.5" customHeight="1" x14ac:dyDescent="0.15">
      <c r="A10" s="12">
        <v>8</v>
      </c>
      <c r="B10" s="12">
        <v>5</v>
      </c>
      <c r="C10" s="13" t="s">
        <v>245</v>
      </c>
      <c r="D10" s="14">
        <v>4710.1400000000003</v>
      </c>
      <c r="E10" s="14">
        <v>14208.24</v>
      </c>
      <c r="F10" s="15">
        <f>(D10-E10)/E10</f>
        <v>-0.66849236780910226</v>
      </c>
      <c r="G10" s="16">
        <v>738</v>
      </c>
      <c r="H10" s="12" t="s">
        <v>17</v>
      </c>
      <c r="I10" s="12" t="s">
        <v>17</v>
      </c>
      <c r="J10" s="12">
        <v>15</v>
      </c>
      <c r="K10" s="12">
        <v>4</v>
      </c>
      <c r="L10" s="14">
        <v>72769.2</v>
      </c>
      <c r="M10" s="16">
        <v>12209</v>
      </c>
      <c r="N10" s="17">
        <v>45394</v>
      </c>
      <c r="O10" s="18" t="s">
        <v>137</v>
      </c>
    </row>
    <row r="11" spans="1:15" s="23" customFormat="1" ht="25.5" customHeight="1" x14ac:dyDescent="0.15">
      <c r="A11" s="12">
        <v>9</v>
      </c>
      <c r="B11" s="12">
        <v>7</v>
      </c>
      <c r="C11" s="13" t="s">
        <v>198</v>
      </c>
      <c r="D11" s="14">
        <v>3785.78</v>
      </c>
      <c r="E11" s="14">
        <v>9589.61</v>
      </c>
      <c r="F11" s="15">
        <f>(D11-E11)/E11</f>
        <v>-0.60522065026627769</v>
      </c>
      <c r="G11" s="16">
        <v>568</v>
      </c>
      <c r="H11" s="16">
        <v>69</v>
      </c>
      <c r="I11" s="12">
        <f>G11/H11</f>
        <v>8.2318840579710137</v>
      </c>
      <c r="J11" s="12">
        <v>6</v>
      </c>
      <c r="K11" s="12">
        <v>6</v>
      </c>
      <c r="L11" s="14">
        <v>188717.4</v>
      </c>
      <c r="M11" s="16">
        <v>26839</v>
      </c>
      <c r="N11" s="17">
        <v>45380</v>
      </c>
      <c r="O11" s="18" t="s">
        <v>20</v>
      </c>
    </row>
    <row r="12" spans="1:15" s="23" customFormat="1" ht="25.5" customHeight="1" x14ac:dyDescent="0.15">
      <c r="A12" s="12">
        <v>10</v>
      </c>
      <c r="B12" s="12" t="s">
        <v>15</v>
      </c>
      <c r="C12" s="24" t="s">
        <v>277</v>
      </c>
      <c r="D12" s="25">
        <v>3129.1000000000004</v>
      </c>
      <c r="E12" s="79" t="s">
        <v>17</v>
      </c>
      <c r="F12" s="15" t="s">
        <v>17</v>
      </c>
      <c r="G12" s="26">
        <v>472</v>
      </c>
      <c r="H12" s="26">
        <v>134</v>
      </c>
      <c r="I12" s="27">
        <f>G12/H12</f>
        <v>3.5223880597014925</v>
      </c>
      <c r="J12" s="27">
        <v>10</v>
      </c>
      <c r="K12" s="27">
        <v>1</v>
      </c>
      <c r="L12" s="25">
        <v>3129.1000000000004</v>
      </c>
      <c r="M12" s="26">
        <v>472</v>
      </c>
      <c r="N12" s="28">
        <v>45415</v>
      </c>
      <c r="O12" s="18" t="s">
        <v>80</v>
      </c>
    </row>
    <row r="13" spans="1:15" s="23" customFormat="1" ht="25.5" customHeight="1" x14ac:dyDescent="0.15">
      <c r="A13" s="12">
        <v>11</v>
      </c>
      <c r="B13" s="12">
        <v>12</v>
      </c>
      <c r="C13" s="13" t="s">
        <v>160</v>
      </c>
      <c r="D13" s="14">
        <v>2275.7600000000002</v>
      </c>
      <c r="E13" s="14">
        <v>5734.01</v>
      </c>
      <c r="F13" s="15">
        <f>(D13-E13)/E13</f>
        <v>-0.60311195829794506</v>
      </c>
      <c r="G13" s="16">
        <v>312</v>
      </c>
      <c r="H13" s="16">
        <v>33</v>
      </c>
      <c r="I13" s="12">
        <f>G13/H13</f>
        <v>9.454545454545455</v>
      </c>
      <c r="J13" s="12">
        <v>4</v>
      </c>
      <c r="K13" s="12">
        <v>10</v>
      </c>
      <c r="L13" s="14">
        <v>813817.59</v>
      </c>
      <c r="M13" s="16">
        <v>102263</v>
      </c>
      <c r="N13" s="17">
        <v>45352</v>
      </c>
      <c r="O13" s="18" t="s">
        <v>20</v>
      </c>
    </row>
    <row r="14" spans="1:15" s="23" customFormat="1" ht="25.5" customHeight="1" x14ac:dyDescent="0.15">
      <c r="A14" s="12">
        <v>12</v>
      </c>
      <c r="B14" s="12" t="s">
        <v>15</v>
      </c>
      <c r="C14" s="13" t="s">
        <v>276</v>
      </c>
      <c r="D14" s="14">
        <v>2172.11</v>
      </c>
      <c r="E14" s="14" t="s">
        <v>17</v>
      </c>
      <c r="F14" s="15" t="s">
        <v>17</v>
      </c>
      <c r="G14" s="16">
        <v>297</v>
      </c>
      <c r="H14" s="16">
        <v>10</v>
      </c>
      <c r="I14" s="12">
        <f>G14/H14</f>
        <v>29.7</v>
      </c>
      <c r="J14" s="12">
        <v>10</v>
      </c>
      <c r="K14" s="12">
        <v>0</v>
      </c>
      <c r="L14" s="14">
        <v>2172.11</v>
      </c>
      <c r="M14" s="16">
        <v>297</v>
      </c>
      <c r="N14" s="17" t="s">
        <v>38</v>
      </c>
      <c r="O14" s="18" t="s">
        <v>32</v>
      </c>
    </row>
    <row r="15" spans="1:15" s="23" customFormat="1" ht="25.5" customHeight="1" x14ac:dyDescent="0.15">
      <c r="A15" s="12">
        <v>13</v>
      </c>
      <c r="B15" s="12">
        <v>9</v>
      </c>
      <c r="C15" s="13" t="s">
        <v>237</v>
      </c>
      <c r="D15" s="14">
        <v>2130.83</v>
      </c>
      <c r="E15" s="14">
        <v>7507.2</v>
      </c>
      <c r="F15" s="15">
        <f>(D15-E15)/E15</f>
        <v>-0.71616181798806477</v>
      </c>
      <c r="G15" s="16">
        <v>323</v>
      </c>
      <c r="H15" s="16">
        <v>38</v>
      </c>
      <c r="I15" s="12">
        <f>G15/H15</f>
        <v>8.5</v>
      </c>
      <c r="J15" s="12">
        <v>11</v>
      </c>
      <c r="K15" s="12">
        <v>4</v>
      </c>
      <c r="L15" s="14">
        <v>73553.05</v>
      </c>
      <c r="M15" s="16">
        <v>10789</v>
      </c>
      <c r="N15" s="17">
        <v>45394</v>
      </c>
      <c r="O15" s="18" t="s">
        <v>22</v>
      </c>
    </row>
    <row r="16" spans="1:15" s="23" customFormat="1" ht="25.5" customHeight="1" x14ac:dyDescent="0.15">
      <c r="A16" s="12">
        <v>14</v>
      </c>
      <c r="B16" s="12">
        <v>14</v>
      </c>
      <c r="C16" s="13" t="s">
        <v>268</v>
      </c>
      <c r="D16" s="14">
        <v>2066</v>
      </c>
      <c r="E16" s="14">
        <v>4145.3500000000004</v>
      </c>
      <c r="F16" s="15">
        <f>(D16-E16)/E16</f>
        <v>-0.50161023797749293</v>
      </c>
      <c r="G16" s="16">
        <v>326</v>
      </c>
      <c r="H16" s="16">
        <v>17</v>
      </c>
      <c r="I16" s="12">
        <f>G16/H16</f>
        <v>19.176470588235293</v>
      </c>
      <c r="J16" s="12">
        <v>6</v>
      </c>
      <c r="K16" s="12">
        <v>2</v>
      </c>
      <c r="L16" s="14">
        <v>6211.3499999999995</v>
      </c>
      <c r="M16" s="16">
        <v>973</v>
      </c>
      <c r="N16" s="17">
        <v>45408</v>
      </c>
      <c r="O16" s="18" t="s">
        <v>97</v>
      </c>
    </row>
    <row r="17" spans="1:15" s="23" customFormat="1" ht="25.5" customHeight="1" x14ac:dyDescent="0.15">
      <c r="A17" s="12">
        <v>15</v>
      </c>
      <c r="B17" s="12" t="s">
        <v>15</v>
      </c>
      <c r="C17" s="13" t="s">
        <v>272</v>
      </c>
      <c r="D17" s="14">
        <v>1818.2</v>
      </c>
      <c r="E17" s="79" t="s">
        <v>17</v>
      </c>
      <c r="F17" s="15" t="s">
        <v>17</v>
      </c>
      <c r="G17" s="16">
        <v>365</v>
      </c>
      <c r="H17" s="16">
        <v>23</v>
      </c>
      <c r="I17" s="12">
        <f>G17/H17</f>
        <v>15.869565217391305</v>
      </c>
      <c r="J17" s="12">
        <v>6</v>
      </c>
      <c r="K17" s="12">
        <v>1</v>
      </c>
      <c r="L17" s="14">
        <v>1818.2</v>
      </c>
      <c r="M17" s="16">
        <v>365</v>
      </c>
      <c r="N17" s="17">
        <v>45415</v>
      </c>
      <c r="O17" s="18" t="s">
        <v>97</v>
      </c>
    </row>
    <row r="18" spans="1:15" s="23" customFormat="1" ht="25.5" customHeight="1" x14ac:dyDescent="0.15">
      <c r="A18" s="12">
        <v>16</v>
      </c>
      <c r="B18" s="12">
        <v>13</v>
      </c>
      <c r="C18" s="13" t="s">
        <v>247</v>
      </c>
      <c r="D18" s="14">
        <v>1786.85</v>
      </c>
      <c r="E18" s="14">
        <v>4903.38</v>
      </c>
      <c r="F18" s="15">
        <f>(D18-E18)/E18</f>
        <v>-0.63558810453197589</v>
      </c>
      <c r="G18" s="16">
        <v>284</v>
      </c>
      <c r="H18" s="16">
        <v>46</v>
      </c>
      <c r="I18" s="12">
        <v>27.345794392523363</v>
      </c>
      <c r="J18" s="12">
        <v>7</v>
      </c>
      <c r="K18" s="12">
        <v>4</v>
      </c>
      <c r="L18" s="14">
        <v>55160.7</v>
      </c>
      <c r="M18" s="16">
        <v>7848</v>
      </c>
      <c r="N18" s="17">
        <v>45394</v>
      </c>
      <c r="O18" s="18" t="s">
        <v>248</v>
      </c>
    </row>
    <row r="19" spans="1:15" s="23" customFormat="1" ht="25.5" customHeight="1" x14ac:dyDescent="0.15">
      <c r="A19" s="12">
        <v>17</v>
      </c>
      <c r="B19" s="12">
        <v>10</v>
      </c>
      <c r="C19" s="13" t="s">
        <v>264</v>
      </c>
      <c r="D19" s="14">
        <v>1312.19</v>
      </c>
      <c r="E19" s="14">
        <v>7071.71</v>
      </c>
      <c r="F19" s="15">
        <f>(D19-E19)/E19</f>
        <v>-0.81444516248545262</v>
      </c>
      <c r="G19" s="16">
        <v>198</v>
      </c>
      <c r="H19" s="16">
        <v>56</v>
      </c>
      <c r="I19" s="12">
        <f>G19/H19</f>
        <v>3.5357142857142856</v>
      </c>
      <c r="J19" s="12">
        <v>4</v>
      </c>
      <c r="K19" s="12">
        <v>2</v>
      </c>
      <c r="L19" s="14">
        <v>8395.9</v>
      </c>
      <c r="M19" s="16">
        <v>1237</v>
      </c>
      <c r="N19" s="17">
        <v>45408</v>
      </c>
      <c r="O19" s="18" t="s">
        <v>191</v>
      </c>
    </row>
    <row r="20" spans="1:15" s="23" customFormat="1" ht="25.5" customHeight="1" x14ac:dyDescent="0.15">
      <c r="A20" s="12">
        <v>18</v>
      </c>
      <c r="B20" s="12" t="s">
        <v>36</v>
      </c>
      <c r="C20" s="13" t="s">
        <v>274</v>
      </c>
      <c r="D20" s="14">
        <v>1280.0999999999999</v>
      </c>
      <c r="E20" s="14" t="s">
        <v>17</v>
      </c>
      <c r="F20" s="15" t="s">
        <v>17</v>
      </c>
      <c r="G20" s="16">
        <v>184</v>
      </c>
      <c r="H20" s="16">
        <v>5</v>
      </c>
      <c r="I20" s="12">
        <f>G20/H20</f>
        <v>36.799999999999997</v>
      </c>
      <c r="J20" s="12">
        <v>5</v>
      </c>
      <c r="K20" s="12">
        <v>0</v>
      </c>
      <c r="L20" s="14">
        <v>1280.0999999999999</v>
      </c>
      <c r="M20" s="16">
        <v>184</v>
      </c>
      <c r="N20" s="17" t="s">
        <v>38</v>
      </c>
      <c r="O20" s="18" t="s">
        <v>182</v>
      </c>
    </row>
    <row r="21" spans="1:15" s="87" customFormat="1" ht="25.5" customHeight="1" x14ac:dyDescent="0.15">
      <c r="A21" s="12">
        <v>19</v>
      </c>
      <c r="B21" s="12">
        <v>16</v>
      </c>
      <c r="C21" s="13" t="s">
        <v>201</v>
      </c>
      <c r="D21" s="14">
        <v>1000.5</v>
      </c>
      <c r="E21" s="14">
        <v>3049.54</v>
      </c>
      <c r="F21" s="15">
        <f>(D21-E21)/E21</f>
        <v>-0.67191773185464032</v>
      </c>
      <c r="G21" s="16">
        <v>185</v>
      </c>
      <c r="H21" s="16">
        <v>11</v>
      </c>
      <c r="I21" s="12">
        <f>G21/H21</f>
        <v>16.818181818181817</v>
      </c>
      <c r="J21" s="12">
        <v>6</v>
      </c>
      <c r="K21" s="12">
        <v>7</v>
      </c>
      <c r="L21" s="14">
        <v>55445</v>
      </c>
      <c r="M21" s="16">
        <v>8705</v>
      </c>
      <c r="N21" s="17">
        <v>45379</v>
      </c>
      <c r="O21" s="18" t="s">
        <v>40</v>
      </c>
    </row>
    <row r="22" spans="1:15" s="23" customFormat="1" ht="25.5" customHeight="1" x14ac:dyDescent="0.15">
      <c r="A22" s="12">
        <v>20</v>
      </c>
      <c r="B22" s="81">
        <v>18</v>
      </c>
      <c r="C22" s="82" t="s">
        <v>255</v>
      </c>
      <c r="D22" s="79">
        <v>866.2</v>
      </c>
      <c r="E22" s="79">
        <v>1519</v>
      </c>
      <c r="F22" s="83">
        <f>(D22-E22)/E22</f>
        <v>-0.42975641869651082</v>
      </c>
      <c r="G22" s="84">
        <v>146</v>
      </c>
      <c r="H22" s="84">
        <v>6</v>
      </c>
      <c r="I22" s="81">
        <f>G22/H22</f>
        <v>24.333333333333332</v>
      </c>
      <c r="J22" s="81">
        <v>3</v>
      </c>
      <c r="K22" s="84">
        <v>3</v>
      </c>
      <c r="L22" s="79">
        <v>6274.7</v>
      </c>
      <c r="M22" s="84">
        <v>1120</v>
      </c>
      <c r="N22" s="85">
        <v>45401</v>
      </c>
      <c r="O22" s="86" t="s">
        <v>34</v>
      </c>
    </row>
    <row r="23" spans="1:15" s="23" customFormat="1" ht="25.5" customHeight="1" x14ac:dyDescent="0.15">
      <c r="A23" s="12">
        <v>21</v>
      </c>
      <c r="B23" s="12">
        <v>11</v>
      </c>
      <c r="C23" s="13" t="s">
        <v>249</v>
      </c>
      <c r="D23" s="14">
        <v>835.49</v>
      </c>
      <c r="E23" s="14">
        <v>6568.36</v>
      </c>
      <c r="F23" s="15">
        <f>(D23-E23)/E23</f>
        <v>-0.87280082090506617</v>
      </c>
      <c r="G23" s="16">
        <v>120</v>
      </c>
      <c r="H23" s="16">
        <v>17</v>
      </c>
      <c r="I23" s="12">
        <f>G23/H23</f>
        <v>7.0588235294117645</v>
      </c>
      <c r="J23" s="12">
        <v>4</v>
      </c>
      <c r="K23" s="12">
        <v>3</v>
      </c>
      <c r="L23" s="14">
        <v>33487.089999999997</v>
      </c>
      <c r="M23" s="16">
        <v>5207</v>
      </c>
      <c r="N23" s="17">
        <v>45401</v>
      </c>
      <c r="O23" s="18" t="s">
        <v>22</v>
      </c>
    </row>
    <row r="24" spans="1:15" s="23" customFormat="1" ht="25.5" customHeight="1" x14ac:dyDescent="0.15">
      <c r="A24" s="12">
        <v>22</v>
      </c>
      <c r="B24" s="12">
        <v>19</v>
      </c>
      <c r="C24" s="13" t="s">
        <v>199</v>
      </c>
      <c r="D24" s="14">
        <v>646.20000000000005</v>
      </c>
      <c r="E24" s="14">
        <v>1487.45</v>
      </c>
      <c r="F24" s="15">
        <f>(D24-E24)/E24</f>
        <v>-0.56556522908333051</v>
      </c>
      <c r="G24" s="16">
        <v>65</v>
      </c>
      <c r="H24" s="16">
        <v>5</v>
      </c>
      <c r="I24" s="12">
        <f>G24/H24</f>
        <v>13</v>
      </c>
      <c r="J24" s="12">
        <v>2</v>
      </c>
      <c r="K24" s="21">
        <v>7</v>
      </c>
      <c r="L24" s="14">
        <v>70487.210000000006</v>
      </c>
      <c r="M24" s="16">
        <v>10340</v>
      </c>
      <c r="N24" s="17">
        <v>45373</v>
      </c>
      <c r="O24" s="18" t="s">
        <v>51</v>
      </c>
    </row>
    <row r="25" spans="1:15" s="23" customFormat="1" ht="25.5" customHeight="1" x14ac:dyDescent="0.15">
      <c r="A25" s="12">
        <v>23</v>
      </c>
      <c r="B25" s="12">
        <v>20</v>
      </c>
      <c r="C25" s="13" t="s">
        <v>200</v>
      </c>
      <c r="D25" s="14">
        <v>646.20000000000005</v>
      </c>
      <c r="E25" s="14">
        <v>1198.3</v>
      </c>
      <c r="F25" s="15">
        <f>(D25-E25)/E25</f>
        <v>-0.46073604272719682</v>
      </c>
      <c r="G25" s="16">
        <v>49</v>
      </c>
      <c r="H25" s="16">
        <v>7</v>
      </c>
      <c r="I25" s="12">
        <f>G25/H25</f>
        <v>7</v>
      </c>
      <c r="J25" s="12">
        <v>3</v>
      </c>
      <c r="K25" s="12">
        <v>7</v>
      </c>
      <c r="L25" s="14">
        <v>63070.39</v>
      </c>
      <c r="M25" s="16">
        <v>9648</v>
      </c>
      <c r="N25" s="17">
        <v>45379</v>
      </c>
      <c r="O25" s="18" t="s">
        <v>40</v>
      </c>
    </row>
    <row r="26" spans="1:15" s="23" customFormat="1" ht="25.5" customHeight="1" x14ac:dyDescent="0.15">
      <c r="A26" s="12">
        <v>24</v>
      </c>
      <c r="B26" s="12">
        <v>21</v>
      </c>
      <c r="C26" s="13" t="s">
        <v>33</v>
      </c>
      <c r="D26" s="14">
        <v>630.20000000000005</v>
      </c>
      <c r="E26" s="14">
        <v>1077.1999999999998</v>
      </c>
      <c r="F26" s="15">
        <f>(D26-E26)/E26</f>
        <v>-0.41496472335685097</v>
      </c>
      <c r="G26" s="16">
        <v>116</v>
      </c>
      <c r="H26" s="16">
        <v>5</v>
      </c>
      <c r="I26" s="12">
        <f>G26/H26</f>
        <v>23.2</v>
      </c>
      <c r="J26" s="12">
        <v>2</v>
      </c>
      <c r="K26" s="12" t="s">
        <v>17</v>
      </c>
      <c r="L26" s="14">
        <v>53356.799999999996</v>
      </c>
      <c r="M26" s="16">
        <v>8285</v>
      </c>
      <c r="N26" s="17">
        <v>45282</v>
      </c>
      <c r="O26" s="18" t="s">
        <v>34</v>
      </c>
    </row>
    <row r="27" spans="1:15" s="23" customFormat="1" ht="25.5" customHeight="1" x14ac:dyDescent="0.15">
      <c r="A27" s="12">
        <v>25</v>
      </c>
      <c r="B27" s="12">
        <v>23</v>
      </c>
      <c r="C27" s="13" t="s">
        <v>222</v>
      </c>
      <c r="D27" s="14">
        <v>488.99999999999932</v>
      </c>
      <c r="E27" s="14">
        <v>799.5</v>
      </c>
      <c r="F27" s="15">
        <f>(D27-E27)/E27</f>
        <v>-0.38836772983114531</v>
      </c>
      <c r="G27" s="16">
        <v>88</v>
      </c>
      <c r="H27" s="16">
        <v>11</v>
      </c>
      <c r="I27" s="21">
        <f>G27/H27</f>
        <v>8</v>
      </c>
      <c r="J27" s="12">
        <v>4</v>
      </c>
      <c r="K27" s="21">
        <v>5</v>
      </c>
      <c r="L27" s="14">
        <v>9001.6</v>
      </c>
      <c r="M27" s="14">
        <v>1487</v>
      </c>
      <c r="N27" s="17">
        <v>45387</v>
      </c>
      <c r="O27" s="18" t="s">
        <v>97</v>
      </c>
    </row>
    <row r="28" spans="1:15" s="23" customFormat="1" ht="25.5" customHeight="1" x14ac:dyDescent="0.15">
      <c r="A28" s="12">
        <v>26</v>
      </c>
      <c r="B28" s="12">
        <v>38</v>
      </c>
      <c r="C28" s="13" t="s">
        <v>213</v>
      </c>
      <c r="D28" s="14">
        <v>485</v>
      </c>
      <c r="E28" s="14">
        <v>118</v>
      </c>
      <c r="F28" s="15">
        <f>(D28-E28)/E28</f>
        <v>3.1101694915254239</v>
      </c>
      <c r="G28" s="16">
        <v>89</v>
      </c>
      <c r="H28" s="16">
        <v>3</v>
      </c>
      <c r="I28" s="21">
        <v>29.666666666666668</v>
      </c>
      <c r="J28" s="12">
        <v>3</v>
      </c>
      <c r="K28" s="21">
        <v>6</v>
      </c>
      <c r="L28" s="14">
        <v>5140.41</v>
      </c>
      <c r="M28" s="16">
        <v>1152</v>
      </c>
      <c r="N28" s="17">
        <v>45380</v>
      </c>
      <c r="O28" s="18" t="s">
        <v>28</v>
      </c>
    </row>
    <row r="29" spans="1:15" s="23" customFormat="1" ht="25.5" customHeight="1" x14ac:dyDescent="0.15">
      <c r="A29" s="12">
        <v>27</v>
      </c>
      <c r="B29" s="12">
        <v>33</v>
      </c>
      <c r="C29" s="13" t="s">
        <v>265</v>
      </c>
      <c r="D29" s="14">
        <v>461.59</v>
      </c>
      <c r="E29" s="14">
        <v>190.58</v>
      </c>
      <c r="F29" s="15">
        <f>(D29-E29)/E29</f>
        <v>1.4220274950152165</v>
      </c>
      <c r="G29" s="16">
        <v>90</v>
      </c>
      <c r="H29" s="16">
        <v>5</v>
      </c>
      <c r="I29" s="12">
        <f>G29/H29</f>
        <v>18</v>
      </c>
      <c r="J29" s="12">
        <v>3</v>
      </c>
      <c r="K29" s="80" t="s">
        <v>17</v>
      </c>
      <c r="L29" s="14">
        <v>652.16999999999996</v>
      </c>
      <c r="M29" s="16">
        <v>131</v>
      </c>
      <c r="N29" s="17">
        <v>45408</v>
      </c>
      <c r="O29" s="18" t="s">
        <v>32</v>
      </c>
    </row>
    <row r="30" spans="1:15" ht="25.5" customHeight="1" x14ac:dyDescent="0.15">
      <c r="A30" s="12">
        <v>28</v>
      </c>
      <c r="B30" s="12">
        <v>17</v>
      </c>
      <c r="C30" s="13" t="s">
        <v>187</v>
      </c>
      <c r="D30" s="14">
        <v>285.68</v>
      </c>
      <c r="E30" s="14">
        <v>2408.09</v>
      </c>
      <c r="F30" s="15">
        <f>(D30-E30)/E30</f>
        <v>-0.88136656021992543</v>
      </c>
      <c r="G30" s="16">
        <v>54</v>
      </c>
      <c r="H30" s="16">
        <v>11</v>
      </c>
      <c r="I30" s="12">
        <f>G30/H30</f>
        <v>4.9090909090909092</v>
      </c>
      <c r="J30" s="12">
        <v>3</v>
      </c>
      <c r="K30" s="12">
        <v>7</v>
      </c>
      <c r="L30" s="14">
        <v>88980.95</v>
      </c>
      <c r="M30" s="16">
        <v>14110</v>
      </c>
      <c r="N30" s="17">
        <v>45373</v>
      </c>
      <c r="O30" s="18" t="s">
        <v>182</v>
      </c>
    </row>
    <row r="31" spans="1:15" s="23" customFormat="1" ht="25.5" customHeight="1" x14ac:dyDescent="0.15">
      <c r="A31" s="12">
        <v>29</v>
      </c>
      <c r="B31" s="14" t="s">
        <v>17</v>
      </c>
      <c r="C31" s="13" t="s">
        <v>178</v>
      </c>
      <c r="D31" s="14">
        <v>212.2</v>
      </c>
      <c r="E31" s="14" t="s">
        <v>17</v>
      </c>
      <c r="F31" s="15" t="s">
        <v>17</v>
      </c>
      <c r="G31" s="16">
        <v>44</v>
      </c>
      <c r="H31" s="16">
        <v>3</v>
      </c>
      <c r="I31" s="21">
        <f>G31/H31</f>
        <v>14.666666666666666</v>
      </c>
      <c r="J31" s="12">
        <v>2</v>
      </c>
      <c r="K31" s="12" t="s">
        <v>17</v>
      </c>
      <c r="L31" s="14">
        <v>13287.310000000001</v>
      </c>
      <c r="M31" s="16">
        <v>2136</v>
      </c>
      <c r="N31" s="17">
        <v>45359</v>
      </c>
      <c r="O31" s="18" t="s">
        <v>28</v>
      </c>
    </row>
    <row r="32" spans="1:15" s="23" customFormat="1" ht="25.5" customHeight="1" x14ac:dyDescent="0.15">
      <c r="A32" s="12">
        <v>30</v>
      </c>
      <c r="B32" s="12">
        <v>35</v>
      </c>
      <c r="C32" s="13" t="s">
        <v>142</v>
      </c>
      <c r="D32" s="14">
        <v>168</v>
      </c>
      <c r="E32" s="14">
        <v>156</v>
      </c>
      <c r="F32" s="15">
        <f>(D32-E32)/E32</f>
        <v>7.6923076923076927E-2</v>
      </c>
      <c r="G32" s="16">
        <v>39</v>
      </c>
      <c r="H32" s="16">
        <v>3</v>
      </c>
      <c r="I32" s="12">
        <f>G32/H32</f>
        <v>13</v>
      </c>
      <c r="J32" s="12">
        <v>3</v>
      </c>
      <c r="K32" s="12">
        <v>11</v>
      </c>
      <c r="L32" s="14">
        <v>22717.29</v>
      </c>
      <c r="M32" s="16">
        <v>4200</v>
      </c>
      <c r="N32" s="17">
        <v>45345</v>
      </c>
      <c r="O32" s="18" t="s">
        <v>30</v>
      </c>
    </row>
    <row r="33" spans="1:15" s="23" customFormat="1" ht="25.5" customHeight="1" x14ac:dyDescent="0.15">
      <c r="A33" s="12">
        <v>31</v>
      </c>
      <c r="B33" s="12">
        <v>28</v>
      </c>
      <c r="C33" s="13" t="s">
        <v>223</v>
      </c>
      <c r="D33" s="14">
        <v>159.4</v>
      </c>
      <c r="E33" s="14">
        <v>259</v>
      </c>
      <c r="F33" s="15">
        <f>(D33-E33)/E33</f>
        <v>-0.38455598455598455</v>
      </c>
      <c r="G33" s="16">
        <v>22</v>
      </c>
      <c r="H33" s="21" t="s">
        <v>17</v>
      </c>
      <c r="I33" s="21" t="s">
        <v>17</v>
      </c>
      <c r="J33" s="12">
        <v>1</v>
      </c>
      <c r="K33" s="21">
        <v>5</v>
      </c>
      <c r="L33" s="14">
        <v>5168</v>
      </c>
      <c r="M33" s="16">
        <v>1009</v>
      </c>
      <c r="N33" s="17">
        <v>45387</v>
      </c>
      <c r="O33" s="18" t="s">
        <v>140</v>
      </c>
    </row>
    <row r="34" spans="1:15" s="23" customFormat="1" ht="25.5" customHeight="1" x14ac:dyDescent="0.15">
      <c r="A34" s="12">
        <v>32</v>
      </c>
      <c r="B34" s="12">
        <v>36</v>
      </c>
      <c r="C34" s="13" t="s">
        <v>267</v>
      </c>
      <c r="D34" s="14">
        <v>154.55000000000001</v>
      </c>
      <c r="E34" s="14">
        <v>144.78</v>
      </c>
      <c r="F34" s="15">
        <f>(D34-E34)/E34</f>
        <v>6.7481696366901572E-2</v>
      </c>
      <c r="G34" s="16">
        <v>29</v>
      </c>
      <c r="H34" s="16">
        <v>3</v>
      </c>
      <c r="I34" s="12">
        <f>G34/H34</f>
        <v>9.6666666666666661</v>
      </c>
      <c r="J34" s="12">
        <v>2</v>
      </c>
      <c r="K34" s="12" t="s">
        <v>17</v>
      </c>
      <c r="L34" s="14">
        <v>433.33</v>
      </c>
      <c r="M34" s="16">
        <v>84</v>
      </c>
      <c r="N34" s="17">
        <v>45401</v>
      </c>
      <c r="O34" s="18" t="s">
        <v>22</v>
      </c>
    </row>
    <row r="35" spans="1:15" s="23" customFormat="1" ht="25.5" customHeight="1" x14ac:dyDescent="0.15">
      <c r="A35" s="12">
        <v>33</v>
      </c>
      <c r="B35" s="14" t="s">
        <v>17</v>
      </c>
      <c r="C35" s="13" t="s">
        <v>275</v>
      </c>
      <c r="D35" s="14">
        <v>150</v>
      </c>
      <c r="E35" s="14" t="s">
        <v>17</v>
      </c>
      <c r="F35" s="15" t="s">
        <v>17</v>
      </c>
      <c r="G35" s="16">
        <v>60</v>
      </c>
      <c r="H35" s="16">
        <v>1</v>
      </c>
      <c r="I35" s="21">
        <f>G35/H35</f>
        <v>60</v>
      </c>
      <c r="J35" s="12">
        <v>1</v>
      </c>
      <c r="K35" s="16" t="s">
        <v>17</v>
      </c>
      <c r="L35" s="14">
        <v>218327.34</v>
      </c>
      <c r="M35" s="16">
        <v>53526</v>
      </c>
      <c r="N35" s="17">
        <v>42321</v>
      </c>
      <c r="O35" s="18" t="s">
        <v>30</v>
      </c>
    </row>
    <row r="36" spans="1:15" s="23" customFormat="1" ht="25.5" customHeight="1" x14ac:dyDescent="0.15">
      <c r="A36" s="12">
        <v>34</v>
      </c>
      <c r="B36" s="12">
        <v>32</v>
      </c>
      <c r="C36" s="13" t="s">
        <v>197</v>
      </c>
      <c r="D36" s="14">
        <v>123.56</v>
      </c>
      <c r="E36" s="14">
        <v>195.4</v>
      </c>
      <c r="F36" s="15">
        <f>(D36-E36)/E36</f>
        <v>-0.3676560900716479</v>
      </c>
      <c r="G36" s="16">
        <v>22</v>
      </c>
      <c r="H36" s="16">
        <v>5</v>
      </c>
      <c r="I36" s="12">
        <f>G36/H36</f>
        <v>4.4000000000000004</v>
      </c>
      <c r="J36" s="12">
        <v>1</v>
      </c>
      <c r="K36" s="21">
        <v>7</v>
      </c>
      <c r="L36" s="14">
        <v>65496.73</v>
      </c>
      <c r="M36" s="16">
        <v>12881</v>
      </c>
      <c r="N36" s="17">
        <v>45373</v>
      </c>
      <c r="O36" s="18" t="s">
        <v>51</v>
      </c>
    </row>
    <row r="37" spans="1:15" s="23" customFormat="1" ht="25.5" customHeight="1" x14ac:dyDescent="0.15">
      <c r="A37" s="12">
        <v>35</v>
      </c>
      <c r="B37" s="12">
        <v>40</v>
      </c>
      <c r="C37" s="13" t="s">
        <v>170</v>
      </c>
      <c r="D37" s="14">
        <v>88</v>
      </c>
      <c r="E37" s="14">
        <v>105</v>
      </c>
      <c r="F37" s="15">
        <f>(D37-E37)/E37</f>
        <v>-0.16190476190476191</v>
      </c>
      <c r="G37" s="16">
        <v>16</v>
      </c>
      <c r="H37" s="16">
        <v>1</v>
      </c>
      <c r="I37" s="12">
        <f>G37/H37</f>
        <v>16</v>
      </c>
      <c r="J37" s="12">
        <v>1</v>
      </c>
      <c r="K37" s="12">
        <v>7</v>
      </c>
      <c r="L37" s="14">
        <v>25860.799999999999</v>
      </c>
      <c r="M37" s="16">
        <v>1704</v>
      </c>
      <c r="N37" s="17">
        <v>45379</v>
      </c>
      <c r="O37" s="18" t="s">
        <v>40</v>
      </c>
    </row>
    <row r="38" spans="1:15" s="23" customFormat="1" ht="25.5" customHeight="1" x14ac:dyDescent="0.15">
      <c r="A38" s="12">
        <v>36</v>
      </c>
      <c r="B38" s="12">
        <v>39</v>
      </c>
      <c r="C38" s="13" t="s">
        <v>156</v>
      </c>
      <c r="D38" s="14">
        <v>78.2</v>
      </c>
      <c r="E38" s="14">
        <v>115.1</v>
      </c>
      <c r="F38" s="15">
        <f>(D38-E38)/E38</f>
        <v>-0.32059079061685486</v>
      </c>
      <c r="G38" s="16">
        <v>18</v>
      </c>
      <c r="H38" s="16">
        <v>2</v>
      </c>
      <c r="I38" s="21">
        <f>G38/H38</f>
        <v>9</v>
      </c>
      <c r="J38" s="12">
        <v>1</v>
      </c>
      <c r="K38" s="16">
        <v>11</v>
      </c>
      <c r="L38" s="14">
        <v>11604.2</v>
      </c>
      <c r="M38" s="16">
        <v>1795</v>
      </c>
      <c r="N38" s="17">
        <v>45345</v>
      </c>
      <c r="O38" s="18" t="s">
        <v>157</v>
      </c>
    </row>
    <row r="39" spans="1:15" s="23" customFormat="1" ht="25.5" customHeight="1" x14ac:dyDescent="0.15">
      <c r="A39" s="12">
        <v>37</v>
      </c>
      <c r="B39" s="12" t="s">
        <v>15</v>
      </c>
      <c r="C39" s="24" t="s">
        <v>273</v>
      </c>
      <c r="D39" s="14">
        <v>64</v>
      </c>
      <c r="E39" s="79" t="s">
        <v>17</v>
      </c>
      <c r="F39" s="15" t="s">
        <v>17</v>
      </c>
      <c r="G39" s="16">
        <v>12</v>
      </c>
      <c r="H39" s="16">
        <v>1</v>
      </c>
      <c r="I39" s="12">
        <f>G39/H39</f>
        <v>12</v>
      </c>
      <c r="J39" s="12">
        <v>1</v>
      </c>
      <c r="K39" s="16">
        <v>1</v>
      </c>
      <c r="L39" s="14">
        <v>64</v>
      </c>
      <c r="M39" s="16">
        <v>12</v>
      </c>
      <c r="N39" s="17">
        <v>45415</v>
      </c>
      <c r="O39" s="18" t="s">
        <v>34</v>
      </c>
    </row>
    <row r="40" spans="1:15" s="23" customFormat="1" ht="25.5" customHeight="1" x14ac:dyDescent="0.15">
      <c r="A40" s="12">
        <v>38</v>
      </c>
      <c r="B40" s="12">
        <v>24</v>
      </c>
      <c r="C40" s="13" t="s">
        <v>171</v>
      </c>
      <c r="D40" s="14">
        <v>52</v>
      </c>
      <c r="E40" s="14">
        <v>592.79999999999995</v>
      </c>
      <c r="F40" s="15">
        <f>(D40-E40)/E40</f>
        <v>-0.91228070175438591</v>
      </c>
      <c r="G40" s="16">
        <v>10</v>
      </c>
      <c r="H40" s="16">
        <v>1</v>
      </c>
      <c r="I40" s="12">
        <f>G40/H40</f>
        <v>10</v>
      </c>
      <c r="J40" s="12">
        <v>1</v>
      </c>
      <c r="K40" s="21">
        <v>7</v>
      </c>
      <c r="L40" s="14">
        <v>37301.99</v>
      </c>
      <c r="M40" s="16">
        <v>3893</v>
      </c>
      <c r="N40" s="17">
        <v>45379</v>
      </c>
      <c r="O40" s="18" t="s">
        <v>40</v>
      </c>
    </row>
    <row r="41" spans="1:15" s="23" customFormat="1" ht="25.5" customHeight="1" x14ac:dyDescent="0.15">
      <c r="A41" s="12">
        <v>39</v>
      </c>
      <c r="B41" s="12">
        <v>27</v>
      </c>
      <c r="C41" s="13" t="s">
        <v>225</v>
      </c>
      <c r="D41" s="14">
        <v>50</v>
      </c>
      <c r="E41" s="14">
        <v>306.60000000000002</v>
      </c>
      <c r="F41" s="15">
        <v>-0.31543299467827768</v>
      </c>
      <c r="G41" s="16">
        <v>10</v>
      </c>
      <c r="H41" s="16">
        <v>1</v>
      </c>
      <c r="I41" s="21">
        <f>G41/H41</f>
        <v>10</v>
      </c>
      <c r="J41" s="12">
        <v>1</v>
      </c>
      <c r="K41" s="16">
        <v>5</v>
      </c>
      <c r="L41" s="14">
        <v>922</v>
      </c>
      <c r="M41" s="16">
        <v>156</v>
      </c>
      <c r="N41" s="17">
        <v>45387</v>
      </c>
      <c r="O41" s="18" t="s">
        <v>226</v>
      </c>
    </row>
    <row r="42" spans="1:15" s="23" customFormat="1" ht="25.5" customHeight="1" x14ac:dyDescent="0.15">
      <c r="A42" s="12">
        <v>40</v>
      </c>
      <c r="B42" s="12">
        <v>44</v>
      </c>
      <c r="C42" s="13" t="s">
        <v>256</v>
      </c>
      <c r="D42" s="14">
        <v>30</v>
      </c>
      <c r="E42" s="14">
        <v>38</v>
      </c>
      <c r="F42" s="15">
        <f>(D42-E42)/E42</f>
        <v>-0.21052631578947367</v>
      </c>
      <c r="G42" s="16">
        <v>7</v>
      </c>
      <c r="H42" s="16">
        <v>1</v>
      </c>
      <c r="I42" s="12">
        <v>9</v>
      </c>
      <c r="J42" s="12">
        <v>1</v>
      </c>
      <c r="K42" s="21">
        <v>3</v>
      </c>
      <c r="L42" s="14">
        <v>519.78</v>
      </c>
      <c r="M42" s="16">
        <v>112</v>
      </c>
      <c r="N42" s="17">
        <v>45401</v>
      </c>
      <c r="O42" s="18" t="s">
        <v>58</v>
      </c>
    </row>
    <row r="43" spans="1:15" s="23" customFormat="1" ht="25.5" customHeight="1" x14ac:dyDescent="0.15">
      <c r="A43" s="12">
        <v>41</v>
      </c>
      <c r="B43" s="12">
        <v>34</v>
      </c>
      <c r="C43" s="13" t="s">
        <v>84</v>
      </c>
      <c r="D43" s="14">
        <v>18</v>
      </c>
      <c r="E43" s="14">
        <v>171</v>
      </c>
      <c r="F43" s="15">
        <f>(D43-E43)/E43</f>
        <v>-0.89473684210526316</v>
      </c>
      <c r="G43" s="16">
        <v>3</v>
      </c>
      <c r="H43" s="16">
        <v>1</v>
      </c>
      <c r="I43" s="12">
        <v>56.5</v>
      </c>
      <c r="J43" s="12">
        <v>1</v>
      </c>
      <c r="K43" s="12">
        <v>16</v>
      </c>
      <c r="L43" s="14">
        <v>362038.55</v>
      </c>
      <c r="M43" s="16">
        <v>51893</v>
      </c>
      <c r="N43" s="17">
        <v>45310</v>
      </c>
      <c r="O43" s="18" t="s">
        <v>32</v>
      </c>
    </row>
    <row r="44" spans="1:15" s="23" customFormat="1" ht="25.5" customHeight="1" x14ac:dyDescent="0.15">
      <c r="A44" s="12">
        <v>42</v>
      </c>
      <c r="B44" s="14" t="s">
        <v>17</v>
      </c>
      <c r="C44" s="13" t="s">
        <v>203</v>
      </c>
      <c r="D44" s="14">
        <v>10</v>
      </c>
      <c r="E44" s="14" t="s">
        <v>17</v>
      </c>
      <c r="F44" s="15" t="s">
        <v>17</v>
      </c>
      <c r="G44" s="16">
        <v>2</v>
      </c>
      <c r="H44" s="16">
        <v>1</v>
      </c>
      <c r="I44" s="12">
        <f>G44/H44</f>
        <v>2</v>
      </c>
      <c r="J44" s="12">
        <v>1</v>
      </c>
      <c r="K44" s="16" t="s">
        <v>17</v>
      </c>
      <c r="L44" s="14">
        <v>3477.43</v>
      </c>
      <c r="M44" s="16">
        <v>578</v>
      </c>
      <c r="N44" s="17">
        <v>45379</v>
      </c>
      <c r="O44" s="18" t="s">
        <v>40</v>
      </c>
    </row>
    <row r="45" spans="1:15" s="76" customFormat="1" ht="25.5" customHeight="1" x14ac:dyDescent="0.2">
      <c r="A45" s="70"/>
      <c r="B45" s="71"/>
      <c r="C45" s="72" t="s">
        <v>184</v>
      </c>
      <c r="D45" s="71">
        <f>SUBTOTAL(109,Table132458791011121314151617181920212223262425272829303132333435363738345678910111213141517161819[Pajamos 
(GBO)])</f>
        <v>126296.89999999998</v>
      </c>
      <c r="E45" s="71" t="s">
        <v>278</v>
      </c>
      <c r="F45" s="33">
        <f t="shared" ref="F45:F55" si="0">(D45-E45)/E45</f>
        <v>-0.39107906523762009</v>
      </c>
      <c r="G45" s="73">
        <f>SUBTOTAL(109,Table132458791011121314151617181920212223262425272829303132333435363738345678910111213141517161819[Žiūrovų sk. 
(ADM)])</f>
        <v>19805</v>
      </c>
      <c r="H45" s="71"/>
      <c r="I45" s="71"/>
      <c r="J45" s="71"/>
      <c r="K45" s="71"/>
      <c r="L45" s="71"/>
      <c r="M45" s="73"/>
      <c r="N45" s="74"/>
      <c r="O45" s="75"/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E5688-9731-4C83-8BE1-D184A3CE1168}">
  <sheetPr codeName="Sheet11"/>
  <dimension ref="A1:P56"/>
  <sheetViews>
    <sheetView topLeftCell="A30" zoomScale="60" zoomScaleNormal="60" workbookViewId="0">
      <selection activeCell="O50" sqref="O50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196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56" customFormat="1" ht="25.5" customHeight="1" x14ac:dyDescent="0.2">
      <c r="A3" s="27">
        <v>1</v>
      </c>
      <c r="B3" s="27" t="s">
        <v>15</v>
      </c>
      <c r="C3" s="24" t="s">
        <v>160</v>
      </c>
      <c r="D3" s="25">
        <v>270594.68</v>
      </c>
      <c r="E3" s="51" t="s">
        <v>17</v>
      </c>
      <c r="F3" s="15" t="e">
        <f>(D3-E3)/E3</f>
        <v>#VALUE!</v>
      </c>
      <c r="G3" s="26">
        <v>34173</v>
      </c>
      <c r="H3" s="27">
        <v>602</v>
      </c>
      <c r="I3" s="27">
        <f>G3/H3</f>
        <v>56.765780730897013</v>
      </c>
      <c r="J3" s="27">
        <v>21</v>
      </c>
      <c r="K3" s="27">
        <v>1</v>
      </c>
      <c r="L3" s="25">
        <v>294275.57</v>
      </c>
      <c r="M3" s="26">
        <v>37317</v>
      </c>
      <c r="N3" s="28">
        <v>45352</v>
      </c>
      <c r="O3" s="29" t="s">
        <v>20</v>
      </c>
    </row>
    <row r="4" spans="1:15" s="56" customFormat="1" ht="25.5" customHeight="1" x14ac:dyDescent="0.2">
      <c r="A4" s="27">
        <v>2</v>
      </c>
      <c r="B4" s="27">
        <v>1</v>
      </c>
      <c r="C4" s="24" t="s">
        <v>136</v>
      </c>
      <c r="D4" s="25">
        <v>72155.91</v>
      </c>
      <c r="E4" s="25">
        <v>143297.54999999999</v>
      </c>
      <c r="F4" s="51">
        <f>(D4-E4)/E4</f>
        <v>-0.49646096531308448</v>
      </c>
      <c r="G4" s="26">
        <v>8174</v>
      </c>
      <c r="H4" s="27" t="s">
        <v>17</v>
      </c>
      <c r="I4" s="27" t="s">
        <v>17</v>
      </c>
      <c r="J4" s="27">
        <v>12</v>
      </c>
      <c r="K4" s="27">
        <v>3</v>
      </c>
      <c r="L4" s="25">
        <v>645247.43999999994</v>
      </c>
      <c r="M4" s="26">
        <v>86846</v>
      </c>
      <c r="N4" s="28">
        <v>45338</v>
      </c>
      <c r="O4" s="29" t="s">
        <v>137</v>
      </c>
    </row>
    <row r="5" spans="1:15" s="56" customFormat="1" ht="25.5" customHeight="1" x14ac:dyDescent="0.2">
      <c r="A5" s="27">
        <v>3</v>
      </c>
      <c r="B5" s="27">
        <v>2</v>
      </c>
      <c r="C5" s="24" t="s">
        <v>86</v>
      </c>
      <c r="D5" s="25">
        <v>24457.53</v>
      </c>
      <c r="E5" s="25">
        <v>51970.619999999995</v>
      </c>
      <c r="F5" s="51">
        <f>(D5-E5)/E5</f>
        <v>-0.52939699391694772</v>
      </c>
      <c r="G5" s="26">
        <v>3913</v>
      </c>
      <c r="H5" s="51" t="s">
        <v>17</v>
      </c>
      <c r="I5" s="51" t="s">
        <v>17</v>
      </c>
      <c r="J5" s="27">
        <v>10</v>
      </c>
      <c r="K5" s="27">
        <v>7</v>
      </c>
      <c r="L5" s="25">
        <v>1248668.27</v>
      </c>
      <c r="M5" s="26">
        <v>182802</v>
      </c>
      <c r="N5" s="28">
        <v>45310</v>
      </c>
      <c r="O5" s="29" t="s">
        <v>87</v>
      </c>
    </row>
    <row r="6" spans="1:15" s="56" customFormat="1" ht="25.5" customHeight="1" x14ac:dyDescent="0.2">
      <c r="A6" s="27">
        <v>4</v>
      </c>
      <c r="B6" s="16" t="s">
        <v>36</v>
      </c>
      <c r="C6" s="13" t="s">
        <v>170</v>
      </c>
      <c r="D6" s="14">
        <v>21606</v>
      </c>
      <c r="E6" s="14" t="s">
        <v>17</v>
      </c>
      <c r="F6" s="15" t="s">
        <v>17</v>
      </c>
      <c r="G6" s="16">
        <v>975</v>
      </c>
      <c r="H6" s="16">
        <v>1</v>
      </c>
      <c r="I6" s="21">
        <v>975</v>
      </c>
      <c r="J6" s="12">
        <v>1</v>
      </c>
      <c r="K6" s="21">
        <v>0</v>
      </c>
      <c r="L6" s="14">
        <v>21606</v>
      </c>
      <c r="M6" s="16">
        <v>975</v>
      </c>
      <c r="N6" s="17" t="s">
        <v>38</v>
      </c>
      <c r="O6" s="18" t="s">
        <v>40</v>
      </c>
    </row>
    <row r="7" spans="1:15" s="56" customFormat="1" ht="25.5" customHeight="1" x14ac:dyDescent="0.2">
      <c r="A7" s="27">
        <v>5</v>
      </c>
      <c r="B7" s="27">
        <v>3</v>
      </c>
      <c r="C7" s="24" t="s">
        <v>154</v>
      </c>
      <c r="D7" s="25">
        <v>19772.04</v>
      </c>
      <c r="E7" s="25">
        <v>35572.25</v>
      </c>
      <c r="F7" s="51">
        <f>(D7-E7)/E7</f>
        <v>-0.44417235344966932</v>
      </c>
      <c r="G7" s="26">
        <v>3969</v>
      </c>
      <c r="H7" s="26">
        <v>196</v>
      </c>
      <c r="I7" s="27">
        <f>G7/H7</f>
        <v>20.25</v>
      </c>
      <c r="J7" s="27">
        <v>16</v>
      </c>
      <c r="K7" s="53">
        <v>2</v>
      </c>
      <c r="L7" s="25">
        <v>55862.89</v>
      </c>
      <c r="M7" s="26">
        <v>10973</v>
      </c>
      <c r="N7" s="28">
        <v>45345</v>
      </c>
      <c r="O7" s="29" t="s">
        <v>30</v>
      </c>
    </row>
    <row r="8" spans="1:15" s="56" customFormat="1" ht="25.5" customHeight="1" x14ac:dyDescent="0.2">
      <c r="A8" s="27">
        <v>6</v>
      </c>
      <c r="B8" s="16" t="s">
        <v>36</v>
      </c>
      <c r="C8" s="13" t="s">
        <v>171</v>
      </c>
      <c r="D8" s="14">
        <v>17556</v>
      </c>
      <c r="E8" s="14" t="s">
        <v>17</v>
      </c>
      <c r="F8" s="15" t="s">
        <v>17</v>
      </c>
      <c r="G8" s="16">
        <v>829</v>
      </c>
      <c r="H8" s="16">
        <v>1</v>
      </c>
      <c r="I8" s="21">
        <f>G8/H8</f>
        <v>829</v>
      </c>
      <c r="J8" s="12">
        <v>1</v>
      </c>
      <c r="K8" s="21">
        <v>0</v>
      </c>
      <c r="L8" s="14">
        <v>17556</v>
      </c>
      <c r="M8" s="16">
        <v>829</v>
      </c>
      <c r="N8" s="17" t="s">
        <v>38</v>
      </c>
      <c r="O8" s="18" t="s">
        <v>40</v>
      </c>
    </row>
    <row r="9" spans="1:15" s="56" customFormat="1" ht="25.5" customHeight="1" x14ac:dyDescent="0.2">
      <c r="A9" s="27">
        <v>7</v>
      </c>
      <c r="B9" s="27">
        <v>5</v>
      </c>
      <c r="C9" s="24" t="s">
        <v>84</v>
      </c>
      <c r="D9" s="25">
        <v>13651.99</v>
      </c>
      <c r="E9" s="25">
        <v>27991.15</v>
      </c>
      <c r="F9" s="51">
        <f>(D9-E9)/E9</f>
        <v>-0.51227477256204201</v>
      </c>
      <c r="G9" s="26">
        <v>1869</v>
      </c>
      <c r="H9" s="27">
        <v>71</v>
      </c>
      <c r="I9" s="27">
        <v>56.5</v>
      </c>
      <c r="J9" s="27">
        <v>9</v>
      </c>
      <c r="K9" s="27">
        <v>7</v>
      </c>
      <c r="L9" s="25">
        <v>334191.21999999997</v>
      </c>
      <c r="M9" s="26">
        <v>47942</v>
      </c>
      <c r="N9" s="28">
        <v>45310</v>
      </c>
      <c r="O9" s="29" t="s">
        <v>32</v>
      </c>
    </row>
    <row r="10" spans="1:15" s="56" customFormat="1" ht="25.5" customHeight="1" x14ac:dyDescent="0.2">
      <c r="A10" s="27">
        <v>8</v>
      </c>
      <c r="B10" s="16" t="s">
        <v>36</v>
      </c>
      <c r="C10" s="13" t="s">
        <v>172</v>
      </c>
      <c r="D10" s="14">
        <v>11908</v>
      </c>
      <c r="E10" s="14" t="s">
        <v>17</v>
      </c>
      <c r="F10" s="15" t="s">
        <v>17</v>
      </c>
      <c r="G10" s="16">
        <v>604</v>
      </c>
      <c r="H10" s="16">
        <v>1</v>
      </c>
      <c r="I10" s="21">
        <f>G10/H10</f>
        <v>604</v>
      </c>
      <c r="J10" s="12">
        <v>1</v>
      </c>
      <c r="K10" s="21">
        <v>0</v>
      </c>
      <c r="L10" s="14">
        <v>11908</v>
      </c>
      <c r="M10" s="16">
        <v>604</v>
      </c>
      <c r="N10" s="17" t="s">
        <v>38</v>
      </c>
      <c r="O10" s="18" t="s">
        <v>40</v>
      </c>
    </row>
    <row r="11" spans="1:15" ht="25.5" customHeight="1" x14ac:dyDescent="0.15">
      <c r="A11" s="27">
        <v>9</v>
      </c>
      <c r="B11" s="27" t="s">
        <v>15</v>
      </c>
      <c r="C11" s="24" t="s">
        <v>159</v>
      </c>
      <c r="D11" s="25">
        <v>9712.83</v>
      </c>
      <c r="E11" s="51" t="s">
        <v>17</v>
      </c>
      <c r="F11" s="51" t="s">
        <v>17</v>
      </c>
      <c r="G11" s="26">
        <v>1725</v>
      </c>
      <c r="H11" s="27">
        <v>60</v>
      </c>
      <c r="I11" s="27">
        <f>G11/H11</f>
        <v>28.75</v>
      </c>
      <c r="J11" s="27">
        <v>15</v>
      </c>
      <c r="K11" s="27">
        <v>1</v>
      </c>
      <c r="L11" s="25">
        <v>10258.530000000001</v>
      </c>
      <c r="M11" s="26">
        <v>1812</v>
      </c>
      <c r="N11" s="28">
        <v>45352</v>
      </c>
      <c r="O11" s="29" t="s">
        <v>49</v>
      </c>
    </row>
    <row r="12" spans="1:15" ht="25.5" customHeight="1" x14ac:dyDescent="0.15">
      <c r="A12" s="27">
        <v>10</v>
      </c>
      <c r="B12" s="27">
        <v>9</v>
      </c>
      <c r="C12" s="24" t="s">
        <v>119</v>
      </c>
      <c r="D12" s="25">
        <v>9125.18</v>
      </c>
      <c r="E12" s="25">
        <v>21930.400000000001</v>
      </c>
      <c r="F12" s="51">
        <f>(D12-E12)/E12</f>
        <v>-0.58390271039287933</v>
      </c>
      <c r="G12" s="26">
        <v>1680</v>
      </c>
      <c r="H12" s="27">
        <v>118</v>
      </c>
      <c r="I12" s="27">
        <f>G12/H12</f>
        <v>14.23728813559322</v>
      </c>
      <c r="J12" s="27">
        <v>10</v>
      </c>
      <c r="K12" s="27">
        <v>4</v>
      </c>
      <c r="L12" s="25">
        <v>129519.75</v>
      </c>
      <c r="M12" s="26">
        <v>24665</v>
      </c>
      <c r="N12" s="28">
        <v>45331</v>
      </c>
      <c r="O12" s="29" t="s">
        <v>30</v>
      </c>
    </row>
    <row r="13" spans="1:15" ht="25.5" customHeight="1" x14ac:dyDescent="0.15">
      <c r="A13" s="27">
        <v>11</v>
      </c>
      <c r="B13" s="27">
        <v>8</v>
      </c>
      <c r="C13" s="24" t="s">
        <v>16</v>
      </c>
      <c r="D13" s="25">
        <v>8764</v>
      </c>
      <c r="E13" s="25">
        <v>22457</v>
      </c>
      <c r="F13" s="51">
        <f>(D13-E13)/E13</f>
        <v>-0.60974306452331117</v>
      </c>
      <c r="G13" s="26">
        <v>1321</v>
      </c>
      <c r="H13" s="27" t="s">
        <v>17</v>
      </c>
      <c r="I13" s="27" t="s">
        <v>17</v>
      </c>
      <c r="J13" s="27" t="s">
        <v>17</v>
      </c>
      <c r="K13" s="27">
        <v>10</v>
      </c>
      <c r="L13" s="25">
        <v>1739046</v>
      </c>
      <c r="M13" s="26">
        <v>242672</v>
      </c>
      <c r="N13" s="28">
        <v>45289</v>
      </c>
      <c r="O13" s="29" t="s">
        <v>18</v>
      </c>
    </row>
    <row r="14" spans="1:15" ht="25.5" customHeight="1" x14ac:dyDescent="0.15">
      <c r="A14" s="27">
        <v>12</v>
      </c>
      <c r="B14" s="27">
        <v>10</v>
      </c>
      <c r="C14" s="24" t="s">
        <v>141</v>
      </c>
      <c r="D14" s="25">
        <v>7604.27</v>
      </c>
      <c r="E14" s="25">
        <v>17059.62</v>
      </c>
      <c r="F14" s="51">
        <f>(D14-E14)/E14</f>
        <v>-0.55425326003744513</v>
      </c>
      <c r="G14" s="26">
        <v>1452</v>
      </c>
      <c r="H14" s="27">
        <v>110</v>
      </c>
      <c r="I14" s="27">
        <f>G14/H14</f>
        <v>13.2</v>
      </c>
      <c r="J14" s="27">
        <v>16</v>
      </c>
      <c r="K14" s="27">
        <v>3</v>
      </c>
      <c r="L14" s="25">
        <v>66488.53</v>
      </c>
      <c r="M14" s="26">
        <v>13086</v>
      </c>
      <c r="N14" s="28">
        <v>45338</v>
      </c>
      <c r="O14" s="29" t="s">
        <v>28</v>
      </c>
    </row>
    <row r="15" spans="1:15" ht="25.5" customHeight="1" x14ac:dyDescent="0.15">
      <c r="A15" s="27">
        <v>13</v>
      </c>
      <c r="B15" s="27">
        <v>4</v>
      </c>
      <c r="C15" s="24" t="s">
        <v>139</v>
      </c>
      <c r="D15" s="25">
        <v>6995</v>
      </c>
      <c r="E15" s="25">
        <v>28202</v>
      </c>
      <c r="F15" s="51">
        <f>(D15-E15)/E15</f>
        <v>-0.75196794553577762</v>
      </c>
      <c r="G15" s="26">
        <v>1312</v>
      </c>
      <c r="H15" s="51" t="s">
        <v>17</v>
      </c>
      <c r="I15" s="51" t="s">
        <v>17</v>
      </c>
      <c r="J15" s="27">
        <v>11</v>
      </c>
      <c r="K15" s="27">
        <v>2</v>
      </c>
      <c r="L15" s="25" t="s">
        <v>166</v>
      </c>
      <c r="M15" s="26">
        <v>6197</v>
      </c>
      <c r="N15" s="28">
        <v>45345</v>
      </c>
      <c r="O15" s="29" t="s">
        <v>140</v>
      </c>
    </row>
    <row r="16" spans="1:15" ht="25.5" customHeight="1" x14ac:dyDescent="0.15">
      <c r="A16" s="27">
        <v>14</v>
      </c>
      <c r="B16" s="27">
        <v>11</v>
      </c>
      <c r="C16" s="24" t="s">
        <v>21</v>
      </c>
      <c r="D16" s="25">
        <v>6587.18</v>
      </c>
      <c r="E16" s="25">
        <v>14734.47</v>
      </c>
      <c r="F16" s="51">
        <f>(D16-E16)/E16</f>
        <v>-0.55294082515353449</v>
      </c>
      <c r="G16" s="26">
        <v>1216</v>
      </c>
      <c r="H16" s="27">
        <v>80</v>
      </c>
      <c r="I16" s="27">
        <v>56.5</v>
      </c>
      <c r="J16" s="27">
        <v>9</v>
      </c>
      <c r="K16" s="27">
        <v>11</v>
      </c>
      <c r="L16" s="25">
        <v>527319.37</v>
      </c>
      <c r="M16" s="26">
        <v>96920</v>
      </c>
      <c r="N16" s="28">
        <v>45282</v>
      </c>
      <c r="O16" s="29" t="s">
        <v>22</v>
      </c>
    </row>
    <row r="17" spans="1:15" ht="25.5" customHeight="1" x14ac:dyDescent="0.15">
      <c r="A17" s="27">
        <v>15</v>
      </c>
      <c r="B17" s="25" t="s">
        <v>36</v>
      </c>
      <c r="C17" s="24" t="s">
        <v>169</v>
      </c>
      <c r="D17" s="25">
        <v>6288.28</v>
      </c>
      <c r="E17" s="25" t="s">
        <v>17</v>
      </c>
      <c r="F17" s="51" t="s">
        <v>17</v>
      </c>
      <c r="G17" s="26">
        <v>1209</v>
      </c>
      <c r="H17" s="27">
        <v>10</v>
      </c>
      <c r="I17" s="27">
        <f t="shared" ref="I17:I23" si="0">G17/H17</f>
        <v>120.9</v>
      </c>
      <c r="J17" s="27">
        <v>10</v>
      </c>
      <c r="K17" s="27">
        <v>0</v>
      </c>
      <c r="L17" s="25">
        <v>6288.28</v>
      </c>
      <c r="M17" s="26">
        <v>1209</v>
      </c>
      <c r="N17" s="28" t="s">
        <v>38</v>
      </c>
      <c r="O17" s="29" t="s">
        <v>22</v>
      </c>
    </row>
    <row r="18" spans="1:15" ht="25.5" customHeight="1" x14ac:dyDescent="0.15">
      <c r="A18" s="27">
        <v>16</v>
      </c>
      <c r="B18" s="16" t="s">
        <v>36</v>
      </c>
      <c r="C18" s="13" t="s">
        <v>173</v>
      </c>
      <c r="D18" s="14">
        <v>5335</v>
      </c>
      <c r="E18" s="14" t="s">
        <v>17</v>
      </c>
      <c r="F18" s="15" t="s">
        <v>17</v>
      </c>
      <c r="G18" s="16">
        <v>316</v>
      </c>
      <c r="H18" s="16">
        <v>1</v>
      </c>
      <c r="I18" s="21">
        <f t="shared" si="0"/>
        <v>316</v>
      </c>
      <c r="J18" s="12">
        <v>1</v>
      </c>
      <c r="K18" s="21">
        <v>0</v>
      </c>
      <c r="L18" s="14">
        <v>5335</v>
      </c>
      <c r="M18" s="16">
        <v>316</v>
      </c>
      <c r="N18" s="17" t="s">
        <v>38</v>
      </c>
      <c r="O18" s="18" t="s">
        <v>40</v>
      </c>
    </row>
    <row r="19" spans="1:15" ht="25.5" customHeight="1" x14ac:dyDescent="0.15">
      <c r="A19" s="27">
        <v>17</v>
      </c>
      <c r="B19" s="27">
        <v>12</v>
      </c>
      <c r="C19" s="24" t="s">
        <v>135</v>
      </c>
      <c r="D19" s="25">
        <v>5056.25</v>
      </c>
      <c r="E19" s="25">
        <v>13212.26</v>
      </c>
      <c r="F19" s="51">
        <f>(D19-E19)/E19</f>
        <v>-0.61730619893946981</v>
      </c>
      <c r="G19" s="26">
        <v>831</v>
      </c>
      <c r="H19" s="27">
        <v>45</v>
      </c>
      <c r="I19" s="27">
        <f t="shared" si="0"/>
        <v>18.466666666666665</v>
      </c>
      <c r="J19" s="27">
        <v>12</v>
      </c>
      <c r="K19" s="27">
        <v>2</v>
      </c>
      <c r="L19" s="25">
        <v>21445.279999999999</v>
      </c>
      <c r="M19" s="26">
        <v>3630</v>
      </c>
      <c r="N19" s="28">
        <v>45345</v>
      </c>
      <c r="O19" s="29" t="s">
        <v>40</v>
      </c>
    </row>
    <row r="20" spans="1:15" ht="25.5" customHeight="1" x14ac:dyDescent="0.15">
      <c r="A20" s="27">
        <v>18</v>
      </c>
      <c r="B20" s="27" t="s">
        <v>36</v>
      </c>
      <c r="C20" s="24" t="s">
        <v>167</v>
      </c>
      <c r="D20" s="25">
        <v>4991.54</v>
      </c>
      <c r="E20" s="25" t="s">
        <v>17</v>
      </c>
      <c r="F20" s="51" t="s">
        <v>17</v>
      </c>
      <c r="G20" s="26">
        <v>632</v>
      </c>
      <c r="H20" s="27">
        <v>11</v>
      </c>
      <c r="I20" s="27">
        <f t="shared" si="0"/>
        <v>57.454545454545453</v>
      </c>
      <c r="J20" s="27">
        <v>9</v>
      </c>
      <c r="K20" s="27">
        <v>0</v>
      </c>
      <c r="L20" s="25">
        <v>4991.54</v>
      </c>
      <c r="M20" s="26">
        <v>632</v>
      </c>
      <c r="N20" s="28" t="s">
        <v>38</v>
      </c>
      <c r="O20" s="29" t="s">
        <v>51</v>
      </c>
    </row>
    <row r="21" spans="1:15" ht="25.5" customHeight="1" x14ac:dyDescent="0.15">
      <c r="A21" s="27">
        <v>19</v>
      </c>
      <c r="B21" s="27">
        <v>6</v>
      </c>
      <c r="C21" s="24" t="s">
        <v>155</v>
      </c>
      <c r="D21" s="25">
        <v>4825.8</v>
      </c>
      <c r="E21" s="25">
        <v>24384.84</v>
      </c>
      <c r="F21" s="51">
        <f>(D21-E21)/E21</f>
        <v>-0.80209835291107101</v>
      </c>
      <c r="G21" s="26">
        <v>723</v>
      </c>
      <c r="H21" s="27">
        <v>57</v>
      </c>
      <c r="I21" s="27">
        <f t="shared" si="0"/>
        <v>12.684210526315789</v>
      </c>
      <c r="J21" s="27">
        <v>9</v>
      </c>
      <c r="K21" s="27">
        <v>2</v>
      </c>
      <c r="L21" s="25">
        <v>34188.53</v>
      </c>
      <c r="M21" s="26">
        <v>5219</v>
      </c>
      <c r="N21" s="28">
        <v>45345</v>
      </c>
      <c r="O21" s="29" t="s">
        <v>26</v>
      </c>
    </row>
    <row r="22" spans="1:15" ht="25.5" customHeight="1" x14ac:dyDescent="0.15">
      <c r="A22" s="27">
        <v>20</v>
      </c>
      <c r="B22" s="27">
        <v>15</v>
      </c>
      <c r="C22" s="24" t="s">
        <v>142</v>
      </c>
      <c r="D22" s="25">
        <v>3502.69</v>
      </c>
      <c r="E22" s="25">
        <v>8223.02</v>
      </c>
      <c r="F22" s="51">
        <f>(D22-E22)/E22</f>
        <v>-0.57403849194091705</v>
      </c>
      <c r="G22" s="26">
        <v>621</v>
      </c>
      <c r="H22" s="27">
        <v>35</v>
      </c>
      <c r="I22" s="27">
        <f t="shared" si="0"/>
        <v>17.742857142857144</v>
      </c>
      <c r="J22" s="27">
        <v>11</v>
      </c>
      <c r="K22" s="27">
        <v>2</v>
      </c>
      <c r="L22" s="25">
        <v>16904.29</v>
      </c>
      <c r="M22" s="26">
        <v>3010</v>
      </c>
      <c r="N22" s="28">
        <v>45345</v>
      </c>
      <c r="O22" s="29" t="s">
        <v>30</v>
      </c>
    </row>
    <row r="23" spans="1:15" ht="25.5" customHeight="1" x14ac:dyDescent="0.15">
      <c r="A23" s="27">
        <v>21</v>
      </c>
      <c r="B23" s="27">
        <v>14</v>
      </c>
      <c r="C23" s="24" t="s">
        <v>19</v>
      </c>
      <c r="D23" s="25">
        <v>3214.75</v>
      </c>
      <c r="E23" s="25">
        <v>9526.7099999999991</v>
      </c>
      <c r="F23" s="51">
        <f>(D23-E23)/E23</f>
        <v>-0.66255401917346068</v>
      </c>
      <c r="G23" s="52">
        <v>564</v>
      </c>
      <c r="H23" s="27">
        <v>39</v>
      </c>
      <c r="I23" s="27">
        <f t="shared" si="0"/>
        <v>14.461538461538462</v>
      </c>
      <c r="J23" s="27">
        <v>5</v>
      </c>
      <c r="K23" s="53">
        <v>12</v>
      </c>
      <c r="L23" s="25">
        <v>608316.43000000005</v>
      </c>
      <c r="M23" s="26">
        <v>105206</v>
      </c>
      <c r="N23" s="28">
        <v>45275</v>
      </c>
      <c r="O23" s="29" t="s">
        <v>20</v>
      </c>
    </row>
    <row r="24" spans="1:15" ht="25.5" customHeight="1" x14ac:dyDescent="0.15">
      <c r="A24" s="27">
        <v>22</v>
      </c>
      <c r="B24" s="27">
        <v>16</v>
      </c>
      <c r="C24" s="24" t="s">
        <v>31</v>
      </c>
      <c r="D24" s="25">
        <v>2346.33</v>
      </c>
      <c r="E24" s="25">
        <v>5428.56</v>
      </c>
      <c r="F24" s="51">
        <f>(D24-E24)/E24</f>
        <v>-0.5677804058534861</v>
      </c>
      <c r="G24" s="26">
        <v>461</v>
      </c>
      <c r="H24" s="27">
        <v>21</v>
      </c>
      <c r="I24" s="27">
        <v>59.2</v>
      </c>
      <c r="J24" s="27">
        <v>3</v>
      </c>
      <c r="K24" s="27">
        <v>15</v>
      </c>
      <c r="L24" s="25">
        <v>279489.93</v>
      </c>
      <c r="M24" s="26">
        <v>53384</v>
      </c>
      <c r="N24" s="28">
        <v>45254</v>
      </c>
      <c r="O24" s="29" t="s">
        <v>32</v>
      </c>
    </row>
    <row r="25" spans="1:15" s="23" customFormat="1" ht="25.5" customHeight="1" x14ac:dyDescent="0.15">
      <c r="A25" s="27">
        <v>23</v>
      </c>
      <c r="B25" s="12" t="s">
        <v>36</v>
      </c>
      <c r="C25" s="24" t="s">
        <v>174</v>
      </c>
      <c r="D25" s="25">
        <v>2255.5</v>
      </c>
      <c r="E25" s="14" t="s">
        <v>17</v>
      </c>
      <c r="F25" s="15" t="s">
        <v>17</v>
      </c>
      <c r="G25" s="26">
        <v>458</v>
      </c>
      <c r="H25" s="27">
        <v>3</v>
      </c>
      <c r="I25" s="27">
        <f>G25/H25</f>
        <v>152.66666666666666</v>
      </c>
      <c r="J25" s="27">
        <v>2</v>
      </c>
      <c r="K25" s="27">
        <v>0</v>
      </c>
      <c r="L25" s="25">
        <v>2255.5</v>
      </c>
      <c r="M25" s="26">
        <v>458</v>
      </c>
      <c r="N25" s="17" t="s">
        <v>38</v>
      </c>
      <c r="O25" s="18" t="s">
        <v>40</v>
      </c>
    </row>
    <row r="26" spans="1:15" s="23" customFormat="1" ht="25.5" customHeight="1" x14ac:dyDescent="0.15">
      <c r="A26" s="27">
        <v>24</v>
      </c>
      <c r="B26" s="27">
        <v>20</v>
      </c>
      <c r="C26" s="24" t="s">
        <v>156</v>
      </c>
      <c r="D26" s="25">
        <v>1907</v>
      </c>
      <c r="E26" s="25">
        <v>1630</v>
      </c>
      <c r="F26" s="51">
        <f>(D26-E26)/E26</f>
        <v>0.16993865030674846</v>
      </c>
      <c r="G26" s="26">
        <v>303</v>
      </c>
      <c r="H26" s="26">
        <v>10</v>
      </c>
      <c r="I26" s="27">
        <f>G26/H26</f>
        <v>30.3</v>
      </c>
      <c r="J26" s="27">
        <v>4</v>
      </c>
      <c r="K26" s="53">
        <v>2</v>
      </c>
      <c r="L26" s="25">
        <v>3791.3</v>
      </c>
      <c r="M26" s="26">
        <v>619</v>
      </c>
      <c r="N26" s="28">
        <v>45345</v>
      </c>
      <c r="O26" s="29" t="s">
        <v>157</v>
      </c>
    </row>
    <row r="27" spans="1:15" ht="25.5" customHeight="1" x14ac:dyDescent="0.15">
      <c r="A27" s="27">
        <v>25</v>
      </c>
      <c r="B27" s="15" t="s">
        <v>17</v>
      </c>
      <c r="C27" s="13" t="s">
        <v>43</v>
      </c>
      <c r="D27" s="14">
        <v>1825.4</v>
      </c>
      <c r="E27" s="15" t="s">
        <v>17</v>
      </c>
      <c r="F27" s="15" t="s">
        <v>17</v>
      </c>
      <c r="G27" s="16">
        <v>217</v>
      </c>
      <c r="H27" s="16">
        <v>2</v>
      </c>
      <c r="I27" s="21">
        <f>G27/H27</f>
        <v>108.5</v>
      </c>
      <c r="J27" s="12">
        <v>2</v>
      </c>
      <c r="K27" s="15" t="s">
        <v>17</v>
      </c>
      <c r="L27" s="14">
        <v>33400.89</v>
      </c>
      <c r="M27" s="16">
        <v>4407</v>
      </c>
      <c r="N27" s="17">
        <v>45261</v>
      </c>
      <c r="O27" s="18" t="s">
        <v>44</v>
      </c>
    </row>
    <row r="28" spans="1:15" ht="25.5" customHeight="1" x14ac:dyDescent="0.15">
      <c r="A28" s="27">
        <v>26</v>
      </c>
      <c r="B28" s="27">
        <v>13</v>
      </c>
      <c r="C28" s="24" t="s">
        <v>124</v>
      </c>
      <c r="D28" s="25">
        <v>1657.32</v>
      </c>
      <c r="E28" s="25">
        <v>12277.38</v>
      </c>
      <c r="F28" s="51">
        <f>(D28-E28)/E28</f>
        <v>-0.86501028721111506</v>
      </c>
      <c r="G28" s="26">
        <v>249</v>
      </c>
      <c r="H28" s="27">
        <v>13</v>
      </c>
      <c r="I28" s="27">
        <v>56.5</v>
      </c>
      <c r="J28" s="27">
        <v>3</v>
      </c>
      <c r="K28" s="27">
        <v>3</v>
      </c>
      <c r="L28" s="25">
        <v>64043.18</v>
      </c>
      <c r="M28" s="26">
        <v>9479</v>
      </c>
      <c r="N28" s="28">
        <v>45338</v>
      </c>
      <c r="O28" s="29" t="s">
        <v>125</v>
      </c>
    </row>
    <row r="29" spans="1:15" ht="25.5" customHeight="1" x14ac:dyDescent="0.15">
      <c r="A29" s="27">
        <v>27</v>
      </c>
      <c r="B29" s="27">
        <v>18</v>
      </c>
      <c r="C29" s="24" t="s">
        <v>118</v>
      </c>
      <c r="D29" s="25">
        <v>1450.03</v>
      </c>
      <c r="E29" s="25">
        <v>2465.71</v>
      </c>
      <c r="F29" s="51">
        <f>(D29-E29)/E29</f>
        <v>-0.41192192106938774</v>
      </c>
      <c r="G29" s="26">
        <v>180</v>
      </c>
      <c r="H29" s="27">
        <v>11</v>
      </c>
      <c r="I29" s="27">
        <f>G29/H29</f>
        <v>16.363636363636363</v>
      </c>
      <c r="J29" s="27">
        <v>3</v>
      </c>
      <c r="K29" s="27">
        <v>5</v>
      </c>
      <c r="L29" s="25">
        <v>34689.64</v>
      </c>
      <c r="M29" s="26">
        <v>5110</v>
      </c>
      <c r="N29" s="28">
        <v>45324</v>
      </c>
      <c r="O29" s="29" t="s">
        <v>28</v>
      </c>
    </row>
    <row r="30" spans="1:15" s="23" customFormat="1" ht="25.5" customHeight="1" x14ac:dyDescent="0.15">
      <c r="A30" s="27">
        <v>28</v>
      </c>
      <c r="B30" s="27" t="s">
        <v>36</v>
      </c>
      <c r="C30" s="24" t="s">
        <v>168</v>
      </c>
      <c r="D30" s="25">
        <v>1386.4</v>
      </c>
      <c r="E30" s="25" t="s">
        <v>17</v>
      </c>
      <c r="F30" s="51" t="s">
        <v>17</v>
      </c>
      <c r="G30" s="26">
        <v>200</v>
      </c>
      <c r="H30" s="27">
        <v>8</v>
      </c>
      <c r="I30" s="27">
        <f>G30/H30</f>
        <v>25</v>
      </c>
      <c r="J30" s="27">
        <v>8</v>
      </c>
      <c r="K30" s="27">
        <v>0</v>
      </c>
      <c r="L30" s="25">
        <v>1386.4</v>
      </c>
      <c r="M30" s="26">
        <v>200</v>
      </c>
      <c r="N30" s="28" t="s">
        <v>38</v>
      </c>
      <c r="O30" s="29" t="s">
        <v>51</v>
      </c>
    </row>
    <row r="31" spans="1:15" ht="25.5" customHeight="1" x14ac:dyDescent="0.15">
      <c r="A31" s="27">
        <v>29</v>
      </c>
      <c r="B31" s="27">
        <v>21</v>
      </c>
      <c r="C31" s="24" t="s">
        <v>158</v>
      </c>
      <c r="D31" s="25">
        <v>1062.5</v>
      </c>
      <c r="E31" s="25">
        <v>1580.9</v>
      </c>
      <c r="F31" s="51">
        <f>(D31-E31)/E31</f>
        <v>-0.32791447909418692</v>
      </c>
      <c r="G31" s="26">
        <v>169</v>
      </c>
      <c r="H31" s="26">
        <v>8</v>
      </c>
      <c r="I31" s="27">
        <f>G31/H31</f>
        <v>21.125</v>
      </c>
      <c r="J31" s="27">
        <v>5</v>
      </c>
      <c r="K31" s="53">
        <v>2</v>
      </c>
      <c r="L31" s="25">
        <v>2643.4</v>
      </c>
      <c r="M31" s="26">
        <v>424</v>
      </c>
      <c r="N31" s="28">
        <v>45345</v>
      </c>
      <c r="O31" s="29" t="s">
        <v>67</v>
      </c>
    </row>
    <row r="32" spans="1:15" ht="25.5" customHeight="1" x14ac:dyDescent="0.15">
      <c r="A32" s="27">
        <v>30</v>
      </c>
      <c r="B32" s="27">
        <v>34</v>
      </c>
      <c r="C32" s="24" t="s">
        <v>149</v>
      </c>
      <c r="D32" s="25">
        <v>719</v>
      </c>
      <c r="E32" s="25">
        <v>453.1</v>
      </c>
      <c r="F32" s="51">
        <v>-0.73032069970845481</v>
      </c>
      <c r="G32" s="26">
        <v>139</v>
      </c>
      <c r="H32" s="27">
        <v>5</v>
      </c>
      <c r="I32" s="27">
        <v>16.75</v>
      </c>
      <c r="J32" s="27">
        <v>3</v>
      </c>
      <c r="K32" s="27">
        <v>3</v>
      </c>
      <c r="L32" s="25">
        <v>2719.5</v>
      </c>
      <c r="M32" s="26">
        <v>443</v>
      </c>
      <c r="N32" s="28">
        <v>45338</v>
      </c>
      <c r="O32" s="29" t="s">
        <v>150</v>
      </c>
    </row>
    <row r="33" spans="1:15" s="23" customFormat="1" ht="25.5" customHeight="1" x14ac:dyDescent="0.15">
      <c r="A33" s="27">
        <v>31</v>
      </c>
      <c r="B33" s="27">
        <v>17</v>
      </c>
      <c r="C33" s="24" t="s">
        <v>95</v>
      </c>
      <c r="D33" s="25">
        <v>696.28</v>
      </c>
      <c r="E33" s="25">
        <v>3020.74</v>
      </c>
      <c r="F33" s="51">
        <f>(D33-E33)/E33</f>
        <v>-0.76950018869548531</v>
      </c>
      <c r="G33" s="26">
        <v>100</v>
      </c>
      <c r="H33" s="27">
        <v>7</v>
      </c>
      <c r="I33" s="27">
        <f>G33/H33</f>
        <v>14.285714285714286</v>
      </c>
      <c r="J33" s="27">
        <v>1</v>
      </c>
      <c r="K33" s="27">
        <v>6</v>
      </c>
      <c r="L33" s="25">
        <v>137860.32</v>
      </c>
      <c r="M33" s="26">
        <v>20032</v>
      </c>
      <c r="N33" s="28">
        <v>45317</v>
      </c>
      <c r="O33" s="29" t="s">
        <v>94</v>
      </c>
    </row>
    <row r="34" spans="1:15" s="23" customFormat="1" ht="25.5" customHeight="1" x14ac:dyDescent="0.15">
      <c r="A34" s="27">
        <v>32</v>
      </c>
      <c r="B34" s="27">
        <v>26</v>
      </c>
      <c r="C34" s="24" t="s">
        <v>116</v>
      </c>
      <c r="D34" s="25">
        <v>666.4</v>
      </c>
      <c r="E34" s="25">
        <v>1030.7</v>
      </c>
      <c r="F34" s="51">
        <f>(D34-E34)/E34</f>
        <v>-0.35344911225380815</v>
      </c>
      <c r="G34" s="26">
        <v>108</v>
      </c>
      <c r="H34" s="27">
        <v>6</v>
      </c>
      <c r="I34" s="27">
        <f>G34/H34</f>
        <v>18</v>
      </c>
      <c r="J34" s="27">
        <v>3</v>
      </c>
      <c r="K34" s="27">
        <v>4</v>
      </c>
      <c r="L34" s="25">
        <v>17482.62</v>
      </c>
      <c r="M34" s="26">
        <v>2754</v>
      </c>
      <c r="N34" s="28">
        <v>45331</v>
      </c>
      <c r="O34" s="29" t="s">
        <v>40</v>
      </c>
    </row>
    <row r="35" spans="1:15" ht="25.5" customHeight="1" x14ac:dyDescent="0.15">
      <c r="A35" s="27">
        <v>33</v>
      </c>
      <c r="B35" s="27">
        <v>19</v>
      </c>
      <c r="C35" s="24" t="s">
        <v>161</v>
      </c>
      <c r="D35" s="25">
        <v>269</v>
      </c>
      <c r="E35" s="25" t="s">
        <v>17</v>
      </c>
      <c r="F35" s="51" t="s">
        <v>17</v>
      </c>
      <c r="G35" s="26">
        <v>50</v>
      </c>
      <c r="H35" s="27">
        <v>2</v>
      </c>
      <c r="I35" s="27">
        <v>25</v>
      </c>
      <c r="J35" s="27">
        <v>2</v>
      </c>
      <c r="K35" s="27">
        <v>2</v>
      </c>
      <c r="L35" s="25">
        <v>2185.88</v>
      </c>
      <c r="M35" s="26">
        <v>389</v>
      </c>
      <c r="N35" s="28">
        <v>45345</v>
      </c>
      <c r="O35" s="29" t="s">
        <v>34</v>
      </c>
    </row>
    <row r="36" spans="1:15" ht="25.5" customHeight="1" x14ac:dyDescent="0.15">
      <c r="A36" s="27">
        <v>34</v>
      </c>
      <c r="B36" s="27">
        <v>33</v>
      </c>
      <c r="C36" s="24" t="s">
        <v>103</v>
      </c>
      <c r="D36" s="25">
        <v>260</v>
      </c>
      <c r="E36" s="25">
        <v>459.2</v>
      </c>
      <c r="F36" s="51">
        <f>(D36-E36)/E36</f>
        <v>-0.43379790940766549</v>
      </c>
      <c r="G36" s="26">
        <v>45</v>
      </c>
      <c r="H36" s="27">
        <v>1</v>
      </c>
      <c r="I36" s="27">
        <f>G36/H36</f>
        <v>45</v>
      </c>
      <c r="J36" s="27">
        <v>1</v>
      </c>
      <c r="K36" s="27">
        <v>5</v>
      </c>
      <c r="L36" s="25">
        <v>30815.14</v>
      </c>
      <c r="M36" s="26">
        <v>4862</v>
      </c>
      <c r="N36" s="28">
        <v>45324</v>
      </c>
      <c r="O36" s="29" t="s">
        <v>30</v>
      </c>
    </row>
    <row r="37" spans="1:15" ht="25.5" customHeight="1" x14ac:dyDescent="0.15">
      <c r="A37" s="27">
        <v>35</v>
      </c>
      <c r="B37" s="27">
        <v>22</v>
      </c>
      <c r="C37" s="24" t="s">
        <v>33</v>
      </c>
      <c r="D37" s="25">
        <v>251</v>
      </c>
      <c r="E37" s="25">
        <v>1511</v>
      </c>
      <c r="F37" s="51">
        <f>(D37-E37)/E37</f>
        <v>-0.83388484447385836</v>
      </c>
      <c r="G37" s="26">
        <v>45</v>
      </c>
      <c r="H37" s="26">
        <v>1</v>
      </c>
      <c r="I37" s="53">
        <f>G37/H37</f>
        <v>45</v>
      </c>
      <c r="J37" s="27">
        <v>1</v>
      </c>
      <c r="K37" s="53">
        <v>11</v>
      </c>
      <c r="L37" s="25">
        <v>50338</v>
      </c>
      <c r="M37" s="26">
        <v>7901</v>
      </c>
      <c r="N37" s="28">
        <v>45282</v>
      </c>
      <c r="O37" s="29" t="s">
        <v>34</v>
      </c>
    </row>
    <row r="38" spans="1:15" s="23" customFormat="1" ht="25.5" customHeight="1" x14ac:dyDescent="0.15">
      <c r="A38" s="27">
        <v>36</v>
      </c>
      <c r="B38" s="27">
        <v>39</v>
      </c>
      <c r="C38" s="24" t="s">
        <v>81</v>
      </c>
      <c r="D38" s="25">
        <v>200</v>
      </c>
      <c r="E38" s="25">
        <v>127</v>
      </c>
      <c r="F38" s="51">
        <f>(D38-E38)/E38</f>
        <v>0.57480314960629919</v>
      </c>
      <c r="G38" s="52">
        <v>93</v>
      </c>
      <c r="H38" s="27">
        <v>1</v>
      </c>
      <c r="I38" s="27">
        <v>17</v>
      </c>
      <c r="J38" s="27">
        <v>1</v>
      </c>
      <c r="K38" s="53">
        <v>8</v>
      </c>
      <c r="L38" s="25">
        <v>9869.15</v>
      </c>
      <c r="M38" s="52">
        <v>1622</v>
      </c>
      <c r="N38" s="28">
        <v>45303</v>
      </c>
      <c r="O38" s="29" t="s">
        <v>28</v>
      </c>
    </row>
    <row r="39" spans="1:15" s="23" customFormat="1" ht="25.5" customHeight="1" x14ac:dyDescent="0.15">
      <c r="A39" s="27">
        <v>37</v>
      </c>
      <c r="B39" s="27">
        <v>27</v>
      </c>
      <c r="C39" s="24" t="s">
        <v>146</v>
      </c>
      <c r="D39" s="25">
        <v>179</v>
      </c>
      <c r="E39" s="25">
        <v>915.6</v>
      </c>
      <c r="F39" s="51">
        <v>-0.73032069970845481</v>
      </c>
      <c r="G39" s="26">
        <v>45</v>
      </c>
      <c r="H39" s="27">
        <v>4</v>
      </c>
      <c r="I39" s="27">
        <f>G39/H39</f>
        <v>11.25</v>
      </c>
      <c r="J39" s="27">
        <v>2</v>
      </c>
      <c r="K39" s="27">
        <v>3</v>
      </c>
      <c r="L39" s="25">
        <v>2290.84</v>
      </c>
      <c r="M39" s="26">
        <v>443</v>
      </c>
      <c r="N39" s="28">
        <v>45338</v>
      </c>
      <c r="O39" s="29" t="s">
        <v>97</v>
      </c>
    </row>
    <row r="40" spans="1:15" ht="25.5" customHeight="1" x14ac:dyDescent="0.15">
      <c r="A40" s="27">
        <v>38</v>
      </c>
      <c r="B40" s="27">
        <v>25</v>
      </c>
      <c r="C40" s="24" t="s">
        <v>106</v>
      </c>
      <c r="D40" s="25">
        <v>175</v>
      </c>
      <c r="E40" s="25">
        <v>1164</v>
      </c>
      <c r="F40" s="51">
        <f>(D40-E40)/E40</f>
        <v>-0.84965635738831613</v>
      </c>
      <c r="G40" s="26">
        <v>76</v>
      </c>
      <c r="H40" s="27" t="s">
        <v>17</v>
      </c>
      <c r="I40" s="27" t="s">
        <v>17</v>
      </c>
      <c r="J40" s="27">
        <v>2</v>
      </c>
      <c r="K40" s="27">
        <v>6</v>
      </c>
      <c r="L40" s="25">
        <v>34066</v>
      </c>
      <c r="M40" s="26">
        <v>7020</v>
      </c>
      <c r="N40" s="28">
        <v>45317</v>
      </c>
      <c r="O40" s="29" t="s">
        <v>107</v>
      </c>
    </row>
    <row r="41" spans="1:15" ht="25.5" customHeight="1" x14ac:dyDescent="0.15">
      <c r="A41" s="27">
        <v>39</v>
      </c>
      <c r="B41" s="15" t="s">
        <v>17</v>
      </c>
      <c r="C41" s="50" t="s">
        <v>126</v>
      </c>
      <c r="D41" s="14">
        <v>161</v>
      </c>
      <c r="E41" s="15" t="s">
        <v>17</v>
      </c>
      <c r="F41" s="15" t="s">
        <v>17</v>
      </c>
      <c r="G41" s="16">
        <v>43</v>
      </c>
      <c r="H41" s="12">
        <v>1</v>
      </c>
      <c r="I41" s="27">
        <f t="shared" ref="I41:I46" si="1">G41/H41</f>
        <v>43</v>
      </c>
      <c r="J41" s="12">
        <v>1</v>
      </c>
      <c r="K41" s="15" t="s">
        <v>17</v>
      </c>
      <c r="L41" s="14">
        <v>235743.92</v>
      </c>
      <c r="M41" s="16">
        <v>51033</v>
      </c>
      <c r="N41" s="17">
        <v>44400</v>
      </c>
      <c r="O41" s="18" t="s">
        <v>32</v>
      </c>
    </row>
    <row r="42" spans="1:15" ht="25.5" customHeight="1" x14ac:dyDescent="0.15">
      <c r="A42" s="27">
        <v>40</v>
      </c>
      <c r="B42" s="27">
        <v>29</v>
      </c>
      <c r="C42" s="24" t="s">
        <v>145</v>
      </c>
      <c r="D42" s="25">
        <v>131</v>
      </c>
      <c r="E42" s="25">
        <v>760.1</v>
      </c>
      <c r="F42" s="51">
        <f>(D42-E42)/E42</f>
        <v>-0.82765425601894493</v>
      </c>
      <c r="G42" s="26">
        <v>25</v>
      </c>
      <c r="H42" s="26">
        <v>1</v>
      </c>
      <c r="I42" s="53">
        <f t="shared" si="1"/>
        <v>25</v>
      </c>
      <c r="J42" s="27">
        <v>1</v>
      </c>
      <c r="K42" s="53">
        <v>3</v>
      </c>
      <c r="L42" s="25">
        <v>4709.6000000000004</v>
      </c>
      <c r="M42" s="26">
        <v>813</v>
      </c>
      <c r="N42" s="28">
        <v>45338</v>
      </c>
      <c r="O42" s="29" t="s">
        <v>34</v>
      </c>
    </row>
    <row r="43" spans="1:15" s="23" customFormat="1" ht="25.5" customHeight="1" x14ac:dyDescent="0.15">
      <c r="A43" s="27">
        <v>41</v>
      </c>
      <c r="B43" s="25" t="s">
        <v>17</v>
      </c>
      <c r="C43" s="13" t="s">
        <v>41</v>
      </c>
      <c r="D43" s="14">
        <v>111</v>
      </c>
      <c r="E43" s="25" t="s">
        <v>17</v>
      </c>
      <c r="F43" s="51" t="s">
        <v>17</v>
      </c>
      <c r="G43" s="16">
        <v>21</v>
      </c>
      <c r="H43" s="12">
        <v>1</v>
      </c>
      <c r="I43" s="27">
        <f t="shared" si="1"/>
        <v>21</v>
      </c>
      <c r="J43" s="12">
        <v>1</v>
      </c>
      <c r="K43" s="15" t="s">
        <v>17</v>
      </c>
      <c r="L43" s="14">
        <v>58592.52</v>
      </c>
      <c r="M43" s="16">
        <v>9176</v>
      </c>
      <c r="N43" s="17">
        <v>45254</v>
      </c>
      <c r="O43" s="18" t="s">
        <v>30</v>
      </c>
    </row>
    <row r="44" spans="1:15" s="23" customFormat="1" ht="25.5" customHeight="1" x14ac:dyDescent="0.15">
      <c r="A44" s="27">
        <v>42</v>
      </c>
      <c r="B44" s="12">
        <v>24</v>
      </c>
      <c r="C44" s="13" t="s">
        <v>144</v>
      </c>
      <c r="D44" s="14">
        <v>104</v>
      </c>
      <c r="E44" s="14" t="s">
        <v>17</v>
      </c>
      <c r="F44" s="15" t="s">
        <v>17</v>
      </c>
      <c r="G44" s="16">
        <v>19</v>
      </c>
      <c r="H44" s="16">
        <v>1</v>
      </c>
      <c r="I44" s="21">
        <f t="shared" si="1"/>
        <v>19</v>
      </c>
      <c r="J44" s="12">
        <v>1</v>
      </c>
      <c r="K44" s="21">
        <v>4</v>
      </c>
      <c r="L44" s="14">
        <v>8727.4</v>
      </c>
      <c r="M44" s="16">
        <v>1425</v>
      </c>
      <c r="N44" s="17">
        <v>45331</v>
      </c>
      <c r="O44" s="18" t="s">
        <v>34</v>
      </c>
    </row>
    <row r="45" spans="1:15" ht="25.5" customHeight="1" x14ac:dyDescent="0.15">
      <c r="A45" s="27">
        <v>43</v>
      </c>
      <c r="B45" s="14" t="s">
        <v>17</v>
      </c>
      <c r="C45" s="13" t="s">
        <v>42</v>
      </c>
      <c r="D45" s="14">
        <v>102</v>
      </c>
      <c r="E45" s="14" t="s">
        <v>17</v>
      </c>
      <c r="F45" s="15" t="s">
        <v>17</v>
      </c>
      <c r="G45" s="16">
        <v>21</v>
      </c>
      <c r="H45" s="12">
        <v>1</v>
      </c>
      <c r="I45" s="27">
        <f t="shared" si="1"/>
        <v>21</v>
      </c>
      <c r="J45" s="12">
        <v>1</v>
      </c>
      <c r="K45" s="15" t="s">
        <v>17</v>
      </c>
      <c r="L45" s="14">
        <v>54846</v>
      </c>
      <c r="M45" s="16">
        <v>8675</v>
      </c>
      <c r="N45" s="17">
        <v>45254</v>
      </c>
      <c r="O45" s="18" t="s">
        <v>40</v>
      </c>
    </row>
    <row r="46" spans="1:15" s="23" customFormat="1" ht="25.5" customHeight="1" x14ac:dyDescent="0.15">
      <c r="A46" s="27">
        <v>44</v>
      </c>
      <c r="B46" s="14" t="s">
        <v>17</v>
      </c>
      <c r="C46" s="13" t="s">
        <v>52</v>
      </c>
      <c r="D46" s="14">
        <v>78</v>
      </c>
      <c r="E46" s="14" t="s">
        <v>17</v>
      </c>
      <c r="F46" s="14" t="s">
        <v>17</v>
      </c>
      <c r="G46" s="16">
        <v>15</v>
      </c>
      <c r="H46" s="12">
        <v>1</v>
      </c>
      <c r="I46" s="12">
        <f t="shared" si="1"/>
        <v>15</v>
      </c>
      <c r="J46" s="12">
        <v>1</v>
      </c>
      <c r="K46" s="15" t="s">
        <v>17</v>
      </c>
      <c r="L46" s="14">
        <v>3310.58</v>
      </c>
      <c r="M46" s="16">
        <v>724</v>
      </c>
      <c r="N46" s="17">
        <v>45282</v>
      </c>
      <c r="O46" s="18" t="s">
        <v>40</v>
      </c>
    </row>
    <row r="47" spans="1:15" s="23" customFormat="1" ht="25.5" customHeight="1" x14ac:dyDescent="0.15">
      <c r="A47" s="27">
        <v>45</v>
      </c>
      <c r="B47" s="27" t="s">
        <v>15</v>
      </c>
      <c r="C47" s="24" t="s">
        <v>165</v>
      </c>
      <c r="D47" s="25">
        <v>66.5</v>
      </c>
      <c r="E47" s="25" t="s">
        <v>17</v>
      </c>
      <c r="F47" s="51" t="s">
        <v>17</v>
      </c>
      <c r="G47" s="26">
        <v>16</v>
      </c>
      <c r="H47" s="27">
        <v>7</v>
      </c>
      <c r="I47" s="27">
        <v>3</v>
      </c>
      <c r="J47" s="27">
        <v>3</v>
      </c>
      <c r="K47" s="27">
        <v>1</v>
      </c>
      <c r="L47" s="25">
        <v>66.5</v>
      </c>
      <c r="M47" s="26">
        <v>16</v>
      </c>
      <c r="N47" s="28">
        <v>45352</v>
      </c>
      <c r="O47" s="29" t="s">
        <v>46</v>
      </c>
    </row>
    <row r="48" spans="1:15" ht="25.5" customHeight="1" x14ac:dyDescent="0.15">
      <c r="A48" s="27">
        <v>46</v>
      </c>
      <c r="B48" s="25" t="s">
        <v>17</v>
      </c>
      <c r="C48" s="13" t="s">
        <v>93</v>
      </c>
      <c r="D48" s="14">
        <v>54.5</v>
      </c>
      <c r="E48" s="25" t="s">
        <v>17</v>
      </c>
      <c r="F48" s="51" t="s">
        <v>17</v>
      </c>
      <c r="G48" s="16">
        <v>13</v>
      </c>
      <c r="H48" s="12">
        <v>3</v>
      </c>
      <c r="I48" s="27">
        <f>G48/H48</f>
        <v>4.333333333333333</v>
      </c>
      <c r="J48" s="12">
        <v>2</v>
      </c>
      <c r="K48" s="15" t="s">
        <v>17</v>
      </c>
      <c r="L48" s="14">
        <v>51096.1</v>
      </c>
      <c r="M48" s="16">
        <v>10017</v>
      </c>
      <c r="N48" s="17">
        <v>45310</v>
      </c>
      <c r="O48" s="18" t="s">
        <v>94</v>
      </c>
    </row>
    <row r="49" spans="1:15" ht="25.5" customHeight="1" x14ac:dyDescent="0.15">
      <c r="A49" s="27">
        <v>47</v>
      </c>
      <c r="B49" s="27">
        <v>38</v>
      </c>
      <c r="C49" s="24" t="s">
        <v>85</v>
      </c>
      <c r="D49" s="25">
        <v>54</v>
      </c>
      <c r="E49" s="25">
        <v>138</v>
      </c>
      <c r="F49" s="51">
        <f>(D49-E49)/E49</f>
        <v>-0.60869565217391308</v>
      </c>
      <c r="G49" s="26">
        <v>14</v>
      </c>
      <c r="H49" s="27">
        <v>1</v>
      </c>
      <c r="I49" s="27">
        <f>G49/H49</f>
        <v>14</v>
      </c>
      <c r="J49" s="27">
        <v>1</v>
      </c>
      <c r="K49" s="15" t="s">
        <v>17</v>
      </c>
      <c r="L49" s="25">
        <v>4520.3100000000004</v>
      </c>
      <c r="M49" s="26">
        <v>1199</v>
      </c>
      <c r="N49" s="28">
        <v>45275</v>
      </c>
      <c r="O49" s="29" t="s">
        <v>58</v>
      </c>
    </row>
    <row r="50" spans="1:15" ht="25.5" customHeight="1" x14ac:dyDescent="0.15">
      <c r="A50" s="27">
        <v>48</v>
      </c>
      <c r="B50" s="27">
        <v>43</v>
      </c>
      <c r="C50" s="24" t="s">
        <v>117</v>
      </c>
      <c r="D50" s="25">
        <v>23.5</v>
      </c>
      <c r="E50" s="25">
        <v>40</v>
      </c>
      <c r="F50" s="51">
        <f>(D50-E50)/E50</f>
        <v>-0.41249999999999998</v>
      </c>
      <c r="G50" s="16">
        <v>6</v>
      </c>
      <c r="H50" s="16">
        <v>1</v>
      </c>
      <c r="I50" s="21">
        <f>G50/H50</f>
        <v>6</v>
      </c>
      <c r="J50" s="12">
        <v>1</v>
      </c>
      <c r="K50" s="15" t="s">
        <v>17</v>
      </c>
      <c r="L50" s="14">
        <v>586.66</v>
      </c>
      <c r="M50" s="16">
        <v>109</v>
      </c>
      <c r="N50" s="17">
        <v>45324</v>
      </c>
      <c r="O50" s="18" t="s">
        <v>80</v>
      </c>
    </row>
    <row r="51" spans="1:15" ht="25.5" customHeight="1" x14ac:dyDescent="0.15">
      <c r="A51" s="27">
        <v>49</v>
      </c>
      <c r="B51" s="27">
        <v>40</v>
      </c>
      <c r="C51" s="24" t="s">
        <v>131</v>
      </c>
      <c r="D51" s="25">
        <v>19</v>
      </c>
      <c r="E51" s="25">
        <v>104</v>
      </c>
      <c r="F51" s="51">
        <f>(D51-E51)/E51</f>
        <v>-0.81730769230769229</v>
      </c>
      <c r="G51" s="52">
        <v>5</v>
      </c>
      <c r="H51" s="26">
        <v>2</v>
      </c>
      <c r="I51" s="53">
        <f>G51/H51</f>
        <v>2.5</v>
      </c>
      <c r="J51" s="27">
        <v>1</v>
      </c>
      <c r="K51" s="53">
        <v>4</v>
      </c>
      <c r="L51" s="25">
        <v>612.5</v>
      </c>
      <c r="M51" s="52">
        <v>130</v>
      </c>
      <c r="N51" s="28">
        <v>45331</v>
      </c>
      <c r="O51" s="29" t="s">
        <v>46</v>
      </c>
    </row>
    <row r="52" spans="1:15" s="23" customFormat="1" ht="25.5" customHeight="1" x14ac:dyDescent="0.15">
      <c r="A52" s="27">
        <v>50</v>
      </c>
      <c r="B52" s="27">
        <v>35</v>
      </c>
      <c r="C52" s="24" t="s">
        <v>64</v>
      </c>
      <c r="D52" s="25">
        <v>16</v>
      </c>
      <c r="E52" s="25">
        <v>399.2</v>
      </c>
      <c r="F52" s="51">
        <f>(D52-E52)/E52</f>
        <v>-0.95991983967935868</v>
      </c>
      <c r="G52" s="26">
        <v>2</v>
      </c>
      <c r="H52" s="27">
        <v>1</v>
      </c>
      <c r="I52" s="27">
        <f>G52/H52</f>
        <v>2</v>
      </c>
      <c r="J52" s="27">
        <v>1</v>
      </c>
      <c r="K52" s="27">
        <v>8</v>
      </c>
      <c r="L52" s="25">
        <v>144773.95000000001</v>
      </c>
      <c r="M52" s="26">
        <v>20851</v>
      </c>
      <c r="N52" s="28">
        <v>45303</v>
      </c>
      <c r="O52" s="29" t="s">
        <v>51</v>
      </c>
    </row>
    <row r="53" spans="1:15" s="40" customFormat="1" ht="24.95" customHeight="1" x14ac:dyDescent="0.2">
      <c r="A53" s="30"/>
      <c r="B53" s="30"/>
      <c r="C53" s="31" t="s">
        <v>175</v>
      </c>
      <c r="D53" s="32">
        <f>SUBTOTAL(109,Table132458791011121314151617181920212223262425272829303132333435363738345678910[Pajamos 
(GBO)])</f>
        <v>551931.57999999996</v>
      </c>
      <c r="E53" s="32">
        <f>SUBTOTAL(109,Table1324587910111213141516171819202122232624252728293031323334353637383456789[Pajamos 
(GBO)])</f>
        <v>482880.42000000016</v>
      </c>
      <c r="F53" s="33">
        <f t="shared" ref="F53" si="2">(D53-E53)/E53</f>
        <v>0.14299846740524244</v>
      </c>
      <c r="G53" s="34">
        <f>SUBTOTAL(109,Table132458791011121314151617181920212223262425272829303132333435363738345678910[Žiūrovų sk. 
(ADM)])</f>
        <v>71246</v>
      </c>
      <c r="H53" s="35"/>
      <c r="I53" s="35"/>
      <c r="J53" s="35"/>
      <c r="K53" s="31"/>
      <c r="L53" s="36"/>
      <c r="M53" s="37"/>
      <c r="N53" s="38"/>
      <c r="O53" s="39"/>
    </row>
    <row r="54" spans="1:15" ht="11.25" hidden="1" x14ac:dyDescent="0.15">
      <c r="A54" s="41"/>
      <c r="B54" s="41"/>
      <c r="K54" s="42"/>
    </row>
    <row r="55" spans="1:15" ht="11.25" hidden="1" x14ac:dyDescent="0.15">
      <c r="A55" s="41"/>
      <c r="B55" s="41"/>
      <c r="K55" s="42"/>
    </row>
    <row r="56" spans="1:15" ht="14.25" hidden="1" x14ac:dyDescent="0.2">
      <c r="A56" s="41"/>
      <c r="B56" s="41"/>
      <c r="D56" s="58" t="s">
        <v>164</v>
      </c>
      <c r="K56" s="42"/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A024-D836-4467-B51D-ACB9C9B384A2}">
  <sheetPr codeName="Sheet12"/>
  <dimension ref="A1:P47"/>
  <sheetViews>
    <sheetView zoomScale="60" zoomScaleNormal="60" workbookViewId="0">
      <selection activeCell="C46" sqref="C46:O46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136</v>
      </c>
      <c r="D3" s="14">
        <v>143297.54999999999</v>
      </c>
      <c r="E3" s="14">
        <v>309773.53000000003</v>
      </c>
      <c r="F3" s="15">
        <f>(D3-E3)/E3</f>
        <v>-0.53741189571620285</v>
      </c>
      <c r="G3" s="16">
        <v>21618</v>
      </c>
      <c r="H3" s="12" t="s">
        <v>17</v>
      </c>
      <c r="I3" s="12" t="s">
        <v>17</v>
      </c>
      <c r="J3" s="12">
        <v>12</v>
      </c>
      <c r="K3" s="12">
        <v>2</v>
      </c>
      <c r="L3" s="14">
        <v>573091.53</v>
      </c>
      <c r="M3" s="16">
        <v>78672</v>
      </c>
      <c r="N3" s="17">
        <v>45338</v>
      </c>
      <c r="O3" s="18" t="s">
        <v>137</v>
      </c>
    </row>
    <row r="4" spans="1:15" s="19" customFormat="1" ht="25.5" customHeight="1" x14ac:dyDescent="0.2">
      <c r="A4" s="12">
        <v>2</v>
      </c>
      <c r="B4" s="12">
        <v>2</v>
      </c>
      <c r="C4" s="13" t="s">
        <v>86</v>
      </c>
      <c r="D4" s="14">
        <v>51970.619999999995</v>
      </c>
      <c r="E4" s="14">
        <v>97012.41</v>
      </c>
      <c r="F4" s="15">
        <f>(D4-E4)/E4</f>
        <v>-0.46428895024873629</v>
      </c>
      <c r="G4" s="16">
        <v>8499</v>
      </c>
      <c r="H4" s="15" t="s">
        <v>17</v>
      </c>
      <c r="I4" s="15" t="s">
        <v>17</v>
      </c>
      <c r="J4" s="12">
        <v>13</v>
      </c>
      <c r="K4" s="12">
        <v>6</v>
      </c>
      <c r="L4" s="14">
        <v>1223397.29</v>
      </c>
      <c r="M4" s="16">
        <v>178760</v>
      </c>
      <c r="N4" s="17">
        <v>45310</v>
      </c>
      <c r="O4" s="18" t="s">
        <v>87</v>
      </c>
    </row>
    <row r="5" spans="1:15" s="19" customFormat="1" ht="25.5" customHeight="1" x14ac:dyDescent="0.2">
      <c r="A5" s="12">
        <v>3</v>
      </c>
      <c r="B5" s="16" t="s">
        <v>15</v>
      </c>
      <c r="C5" s="13" t="s">
        <v>154</v>
      </c>
      <c r="D5" s="14">
        <v>35572.25</v>
      </c>
      <c r="E5" s="15" t="s">
        <v>17</v>
      </c>
      <c r="F5" s="15" t="s">
        <v>17</v>
      </c>
      <c r="G5" s="16">
        <v>6915</v>
      </c>
      <c r="H5" s="16">
        <v>197</v>
      </c>
      <c r="I5" s="12">
        <f>G5/H5</f>
        <v>35.101522842639596</v>
      </c>
      <c r="J5" s="12">
        <v>17</v>
      </c>
      <c r="K5" s="21">
        <v>1</v>
      </c>
      <c r="L5" s="14">
        <v>35572.25</v>
      </c>
      <c r="M5" s="16">
        <v>6915</v>
      </c>
      <c r="N5" s="17">
        <v>45345</v>
      </c>
      <c r="O5" s="18" t="s">
        <v>30</v>
      </c>
    </row>
    <row r="6" spans="1:15" s="19" customFormat="1" ht="25.5" customHeight="1" x14ac:dyDescent="0.2">
      <c r="A6" s="12">
        <v>4</v>
      </c>
      <c r="B6" s="12" t="s">
        <v>15</v>
      </c>
      <c r="C6" s="13" t="s">
        <v>139</v>
      </c>
      <c r="D6" s="14">
        <v>28202</v>
      </c>
      <c r="E6" s="15" t="s">
        <v>17</v>
      </c>
      <c r="F6" s="15" t="s">
        <v>17</v>
      </c>
      <c r="G6" s="16">
        <v>4411</v>
      </c>
      <c r="H6" s="15" t="s">
        <v>17</v>
      </c>
      <c r="I6" s="15" t="s">
        <v>17</v>
      </c>
      <c r="J6" s="12">
        <v>15</v>
      </c>
      <c r="K6" s="12">
        <v>1</v>
      </c>
      <c r="L6" s="14">
        <v>32052</v>
      </c>
      <c r="M6" s="16">
        <v>4885</v>
      </c>
      <c r="N6" s="17">
        <v>45345</v>
      </c>
      <c r="O6" s="18" t="s">
        <v>140</v>
      </c>
    </row>
    <row r="7" spans="1:15" s="19" customFormat="1" ht="25.5" customHeight="1" x14ac:dyDescent="0.2">
      <c r="A7" s="12">
        <v>5</v>
      </c>
      <c r="B7" s="12">
        <v>4</v>
      </c>
      <c r="C7" s="13" t="s">
        <v>84</v>
      </c>
      <c r="D7" s="14">
        <v>27991.15</v>
      </c>
      <c r="E7" s="14">
        <v>43836.07</v>
      </c>
      <c r="F7" s="15">
        <f>(D7-E7)/E7</f>
        <v>-0.3614584975341083</v>
      </c>
      <c r="G7" s="16">
        <v>4201</v>
      </c>
      <c r="H7" s="12">
        <v>98</v>
      </c>
      <c r="I7" s="12">
        <v>56.5</v>
      </c>
      <c r="J7" s="12">
        <v>9</v>
      </c>
      <c r="K7" s="12">
        <v>6</v>
      </c>
      <c r="L7" s="14">
        <v>320539.23</v>
      </c>
      <c r="M7" s="16">
        <v>46073</v>
      </c>
      <c r="N7" s="17">
        <v>45310</v>
      </c>
      <c r="O7" s="18" t="s">
        <v>32</v>
      </c>
    </row>
    <row r="8" spans="1:15" s="19" customFormat="1" ht="25.5" customHeight="1" x14ac:dyDescent="0.2">
      <c r="A8" s="12">
        <v>6</v>
      </c>
      <c r="B8" s="16" t="s">
        <v>15</v>
      </c>
      <c r="C8" s="13" t="s">
        <v>155</v>
      </c>
      <c r="D8" s="14">
        <v>24384.84</v>
      </c>
      <c r="E8" s="14" t="s">
        <v>17</v>
      </c>
      <c r="F8" s="14" t="s">
        <v>17</v>
      </c>
      <c r="G8" s="16">
        <v>3763</v>
      </c>
      <c r="H8" s="12">
        <v>161</v>
      </c>
      <c r="I8" s="12">
        <f>G8/H8</f>
        <v>23.372670807453417</v>
      </c>
      <c r="J8" s="12">
        <v>16</v>
      </c>
      <c r="K8" s="12">
        <v>1</v>
      </c>
      <c r="L8" s="14">
        <v>29362.73</v>
      </c>
      <c r="M8" s="16">
        <v>4496</v>
      </c>
      <c r="N8" s="17">
        <v>45345</v>
      </c>
      <c r="O8" s="18" t="s">
        <v>26</v>
      </c>
    </row>
    <row r="9" spans="1:15" s="19" customFormat="1" ht="25.5" customHeight="1" x14ac:dyDescent="0.2">
      <c r="A9" s="12">
        <v>7</v>
      </c>
      <c r="B9" s="12" t="s">
        <v>36</v>
      </c>
      <c r="C9" s="13" t="s">
        <v>160</v>
      </c>
      <c r="D9" s="14">
        <v>23237.39</v>
      </c>
      <c r="E9" s="15" t="s">
        <v>17</v>
      </c>
      <c r="F9" s="15" t="s">
        <v>17</v>
      </c>
      <c r="G9" s="16">
        <v>3072</v>
      </c>
      <c r="H9" s="12">
        <v>22</v>
      </c>
      <c r="I9" s="12">
        <f>G9/H9</f>
        <v>139.63636363636363</v>
      </c>
      <c r="J9" s="12">
        <v>14</v>
      </c>
      <c r="K9" s="12">
        <v>0</v>
      </c>
      <c r="L9" s="14">
        <v>23237.39</v>
      </c>
      <c r="M9" s="16">
        <v>3072</v>
      </c>
      <c r="N9" s="17" t="s">
        <v>38</v>
      </c>
      <c r="O9" s="18" t="s">
        <v>20</v>
      </c>
    </row>
    <row r="10" spans="1:15" s="19" customFormat="1" ht="25.5" customHeight="1" x14ac:dyDescent="0.2">
      <c r="A10" s="12">
        <v>8</v>
      </c>
      <c r="B10" s="12">
        <v>5</v>
      </c>
      <c r="C10" s="13" t="s">
        <v>16</v>
      </c>
      <c r="D10" s="14">
        <v>22457</v>
      </c>
      <c r="E10" s="14">
        <v>43570</v>
      </c>
      <c r="F10" s="15">
        <f>(D10-E10)/E10</f>
        <v>-0.48457654349322926</v>
      </c>
      <c r="G10" s="16">
        <v>3419</v>
      </c>
      <c r="H10" s="12" t="s">
        <v>17</v>
      </c>
      <c r="I10" s="12" t="s">
        <v>17</v>
      </c>
      <c r="J10" s="12" t="s">
        <v>17</v>
      </c>
      <c r="K10" s="12">
        <v>9</v>
      </c>
      <c r="L10" s="14">
        <v>1730282</v>
      </c>
      <c r="M10" s="16">
        <v>241351</v>
      </c>
      <c r="N10" s="17">
        <v>45289</v>
      </c>
      <c r="O10" s="18" t="s">
        <v>18</v>
      </c>
    </row>
    <row r="11" spans="1:15" s="23" customFormat="1" ht="25.5" customHeight="1" x14ac:dyDescent="0.15">
      <c r="A11" s="12">
        <v>9</v>
      </c>
      <c r="B11" s="12">
        <v>3</v>
      </c>
      <c r="C11" s="13" t="s">
        <v>119</v>
      </c>
      <c r="D11" s="14">
        <v>21930.400000000001</v>
      </c>
      <c r="E11" s="14">
        <v>57980.34</v>
      </c>
      <c r="F11" s="15">
        <f>(D11-E11)/E11</f>
        <v>-0.62176144534509448</v>
      </c>
      <c r="G11" s="16">
        <v>4168</v>
      </c>
      <c r="H11" s="12">
        <v>147</v>
      </c>
      <c r="I11" s="12">
        <f>G11/H11</f>
        <v>28.353741496598641</v>
      </c>
      <c r="J11" s="12">
        <v>13</v>
      </c>
      <c r="K11" s="12">
        <v>3</v>
      </c>
      <c r="L11" s="14">
        <v>120275.57</v>
      </c>
      <c r="M11" s="16">
        <v>22985</v>
      </c>
      <c r="N11" s="17">
        <v>45331</v>
      </c>
      <c r="O11" s="18" t="s">
        <v>30</v>
      </c>
    </row>
    <row r="12" spans="1:15" s="23" customFormat="1" ht="25.5" customHeight="1" x14ac:dyDescent="0.15">
      <c r="A12" s="12">
        <v>10</v>
      </c>
      <c r="B12" s="12">
        <v>6</v>
      </c>
      <c r="C12" s="13" t="s">
        <v>141</v>
      </c>
      <c r="D12" s="14">
        <v>17059.62</v>
      </c>
      <c r="E12" s="14">
        <v>41824.639999999999</v>
      </c>
      <c r="F12" s="15">
        <f>(D12-E12)/E12</f>
        <v>-0.5921155567627121</v>
      </c>
      <c r="G12" s="16">
        <v>3400</v>
      </c>
      <c r="H12" s="12">
        <v>164</v>
      </c>
      <c r="I12" s="12">
        <f>G12/H12</f>
        <v>20.73170731707317</v>
      </c>
      <c r="J12" s="12">
        <v>17</v>
      </c>
      <c r="K12" s="12">
        <v>2</v>
      </c>
      <c r="L12" s="14">
        <v>58884.26</v>
      </c>
      <c r="M12" s="16">
        <v>11634</v>
      </c>
      <c r="N12" s="17">
        <v>45338</v>
      </c>
      <c r="O12" s="18" t="s">
        <v>28</v>
      </c>
    </row>
    <row r="13" spans="1:15" s="23" customFormat="1" ht="25.5" customHeight="1" x14ac:dyDescent="0.15">
      <c r="A13" s="12">
        <v>11</v>
      </c>
      <c r="B13" s="12">
        <v>8</v>
      </c>
      <c r="C13" s="13" t="s">
        <v>21</v>
      </c>
      <c r="D13" s="14">
        <v>14734.47</v>
      </c>
      <c r="E13" s="14">
        <v>30991.599999999999</v>
      </c>
      <c r="F13" s="15">
        <f>(D13-E13)/E13</f>
        <v>-0.52456568876727883</v>
      </c>
      <c r="G13" s="16">
        <v>2853</v>
      </c>
      <c r="H13" s="12">
        <v>98</v>
      </c>
      <c r="I13" s="12">
        <v>56.5</v>
      </c>
      <c r="J13" s="12">
        <v>9</v>
      </c>
      <c r="K13" s="12">
        <v>10</v>
      </c>
      <c r="L13" s="14">
        <v>520732.19</v>
      </c>
      <c r="M13" s="16">
        <v>95704</v>
      </c>
      <c r="N13" s="17">
        <v>45282</v>
      </c>
      <c r="O13" s="18" t="s">
        <v>22</v>
      </c>
    </row>
    <row r="14" spans="1:15" s="23" customFormat="1" ht="25.5" customHeight="1" x14ac:dyDescent="0.15">
      <c r="A14" s="12">
        <v>12</v>
      </c>
      <c r="B14" s="12" t="s">
        <v>15</v>
      </c>
      <c r="C14" s="13" t="s">
        <v>135</v>
      </c>
      <c r="D14" s="14">
        <v>13212.26</v>
      </c>
      <c r="E14" s="15" t="s">
        <v>17</v>
      </c>
      <c r="F14" s="15" t="s">
        <v>17</v>
      </c>
      <c r="G14" s="16">
        <v>2159</v>
      </c>
      <c r="H14" s="12">
        <v>75</v>
      </c>
      <c r="I14" s="12">
        <f>G14/H14</f>
        <v>28.786666666666665</v>
      </c>
      <c r="J14" s="12">
        <v>14</v>
      </c>
      <c r="K14" s="12">
        <v>1</v>
      </c>
      <c r="L14" s="14">
        <v>16261.03</v>
      </c>
      <c r="M14" s="16">
        <v>2776</v>
      </c>
      <c r="N14" s="17">
        <v>45345</v>
      </c>
      <c r="O14" s="18" t="s">
        <v>40</v>
      </c>
    </row>
    <row r="15" spans="1:15" s="23" customFormat="1" ht="25.5" customHeight="1" x14ac:dyDescent="0.15">
      <c r="A15" s="12">
        <v>13</v>
      </c>
      <c r="B15" s="12">
        <v>7</v>
      </c>
      <c r="C15" s="13" t="s">
        <v>124</v>
      </c>
      <c r="D15" s="14">
        <v>12277.38</v>
      </c>
      <c r="E15" s="14">
        <v>34408.129999999997</v>
      </c>
      <c r="F15" s="15">
        <f t="shared" ref="F15:F20" si="0">(D15-E15)/E15</f>
        <v>-0.64318374756198615</v>
      </c>
      <c r="G15" s="16">
        <v>2002</v>
      </c>
      <c r="H15" s="12">
        <v>94</v>
      </c>
      <c r="I15" s="12">
        <v>56.5</v>
      </c>
      <c r="J15" s="12">
        <v>10</v>
      </c>
      <c r="K15" s="12">
        <v>2</v>
      </c>
      <c r="L15" s="14">
        <v>62385.86</v>
      </c>
      <c r="M15" s="16">
        <v>9230</v>
      </c>
      <c r="N15" s="17">
        <v>45338</v>
      </c>
      <c r="O15" s="18" t="s">
        <v>125</v>
      </c>
    </row>
    <row r="16" spans="1:15" s="23" customFormat="1" ht="25.5" customHeight="1" x14ac:dyDescent="0.15">
      <c r="A16" s="12">
        <v>14</v>
      </c>
      <c r="B16" s="12">
        <v>9</v>
      </c>
      <c r="C16" s="13" t="s">
        <v>19</v>
      </c>
      <c r="D16" s="14">
        <v>9526.7099999999991</v>
      </c>
      <c r="E16" s="14">
        <v>19532.34</v>
      </c>
      <c r="F16" s="15">
        <f t="shared" si="0"/>
        <v>-0.5122596678124588</v>
      </c>
      <c r="G16" s="20">
        <v>1697</v>
      </c>
      <c r="H16" s="12">
        <v>53</v>
      </c>
      <c r="I16" s="12">
        <f>G16/H16</f>
        <v>32.018867924528301</v>
      </c>
      <c r="J16" s="12">
        <v>5</v>
      </c>
      <c r="K16" s="21">
        <v>11</v>
      </c>
      <c r="L16" s="14">
        <v>604890.93000000005</v>
      </c>
      <c r="M16" s="16">
        <v>104596</v>
      </c>
      <c r="N16" s="17">
        <v>45275</v>
      </c>
      <c r="O16" s="18" t="s">
        <v>20</v>
      </c>
    </row>
    <row r="17" spans="1:15" s="23" customFormat="1" ht="25.5" customHeight="1" x14ac:dyDescent="0.15">
      <c r="A17" s="12">
        <v>15</v>
      </c>
      <c r="B17" s="12" t="s">
        <v>15</v>
      </c>
      <c r="C17" s="13" t="s">
        <v>142</v>
      </c>
      <c r="D17" s="14">
        <v>8223.02</v>
      </c>
      <c r="E17" s="14">
        <v>5178.58</v>
      </c>
      <c r="F17" s="15">
        <f t="shared" si="0"/>
        <v>0.58789088900818387</v>
      </c>
      <c r="G17" s="16">
        <v>1471</v>
      </c>
      <c r="H17" s="12">
        <v>100</v>
      </c>
      <c r="I17" s="12">
        <f>G17/H17</f>
        <v>14.71</v>
      </c>
      <c r="J17" s="12">
        <v>20</v>
      </c>
      <c r="K17" s="12">
        <v>1</v>
      </c>
      <c r="L17" s="14">
        <v>13401.6</v>
      </c>
      <c r="M17" s="16">
        <v>2389</v>
      </c>
      <c r="N17" s="17">
        <v>45345</v>
      </c>
      <c r="O17" s="18" t="s">
        <v>30</v>
      </c>
    </row>
    <row r="18" spans="1:15" s="23" customFormat="1" ht="25.5" customHeight="1" x14ac:dyDescent="0.15">
      <c r="A18" s="12">
        <v>16</v>
      </c>
      <c r="B18" s="12">
        <v>11</v>
      </c>
      <c r="C18" s="13" t="s">
        <v>31</v>
      </c>
      <c r="D18" s="14">
        <v>5428.56</v>
      </c>
      <c r="E18" s="14">
        <v>11881.29</v>
      </c>
      <c r="F18" s="15">
        <f t="shared" si="0"/>
        <v>-0.54310011791648882</v>
      </c>
      <c r="G18" s="16">
        <v>1074</v>
      </c>
      <c r="H18" s="12">
        <v>25</v>
      </c>
      <c r="I18" s="12">
        <v>59.2</v>
      </c>
      <c r="J18" s="12">
        <v>4</v>
      </c>
      <c r="K18" s="12">
        <v>14</v>
      </c>
      <c r="L18" s="14">
        <v>277143.59999999998</v>
      </c>
      <c r="M18" s="16">
        <v>52923</v>
      </c>
      <c r="N18" s="17">
        <v>45254</v>
      </c>
      <c r="O18" s="18" t="s">
        <v>32</v>
      </c>
    </row>
    <row r="19" spans="1:15" s="23" customFormat="1" ht="25.5" customHeight="1" x14ac:dyDescent="0.15">
      <c r="A19" s="12">
        <v>17</v>
      </c>
      <c r="B19" s="12">
        <v>10</v>
      </c>
      <c r="C19" s="13" t="s">
        <v>95</v>
      </c>
      <c r="D19" s="14">
        <v>3020.74</v>
      </c>
      <c r="E19" s="14">
        <v>12562.72</v>
      </c>
      <c r="F19" s="15">
        <f t="shared" si="0"/>
        <v>-0.75954729549014866</v>
      </c>
      <c r="G19" s="16">
        <v>426</v>
      </c>
      <c r="H19" s="12">
        <v>21</v>
      </c>
      <c r="I19" s="12">
        <f t="shared" ref="I19:I26" si="1">G19/H19</f>
        <v>20.285714285714285</v>
      </c>
      <c r="J19" s="12">
        <v>4</v>
      </c>
      <c r="K19" s="12">
        <v>5</v>
      </c>
      <c r="L19" s="14">
        <v>136766.54</v>
      </c>
      <c r="M19" s="16">
        <v>19884</v>
      </c>
      <c r="N19" s="17">
        <v>45317</v>
      </c>
      <c r="O19" s="18" t="s">
        <v>94</v>
      </c>
    </row>
    <row r="20" spans="1:15" s="23" customFormat="1" ht="25.5" customHeight="1" x14ac:dyDescent="0.15">
      <c r="A20" s="12">
        <v>18</v>
      </c>
      <c r="B20" s="12">
        <v>18</v>
      </c>
      <c r="C20" s="13" t="s">
        <v>118</v>
      </c>
      <c r="D20" s="14">
        <v>2465.71</v>
      </c>
      <c r="E20" s="14">
        <v>4362.32</v>
      </c>
      <c r="F20" s="15">
        <f t="shared" si="0"/>
        <v>-0.43477094756918333</v>
      </c>
      <c r="G20" s="16">
        <v>403</v>
      </c>
      <c r="H20" s="12">
        <v>12</v>
      </c>
      <c r="I20" s="12">
        <f t="shared" si="1"/>
        <v>33.583333333333336</v>
      </c>
      <c r="J20" s="12">
        <v>2</v>
      </c>
      <c r="K20" s="12">
        <v>4</v>
      </c>
      <c r="L20" s="14">
        <v>33239.61</v>
      </c>
      <c r="M20" s="16">
        <v>4930</v>
      </c>
      <c r="N20" s="17">
        <v>45324</v>
      </c>
      <c r="O20" s="18" t="s">
        <v>28</v>
      </c>
    </row>
    <row r="21" spans="1:15" s="23" customFormat="1" ht="25.5" customHeight="1" x14ac:dyDescent="0.15">
      <c r="A21" s="12">
        <v>19</v>
      </c>
      <c r="B21" s="12" t="s">
        <v>15</v>
      </c>
      <c r="C21" s="13" t="s">
        <v>161</v>
      </c>
      <c r="D21" s="14">
        <v>1916.88</v>
      </c>
      <c r="E21" s="15" t="s">
        <v>17</v>
      </c>
      <c r="F21" s="15" t="s">
        <v>17</v>
      </c>
      <c r="G21" s="16">
        <v>339</v>
      </c>
      <c r="H21" s="12">
        <v>14</v>
      </c>
      <c r="I21" s="12">
        <f t="shared" si="1"/>
        <v>24.214285714285715</v>
      </c>
      <c r="J21" s="12">
        <v>6</v>
      </c>
      <c r="K21" s="12">
        <v>1</v>
      </c>
      <c r="L21" s="14">
        <v>1916.88</v>
      </c>
      <c r="M21" s="16">
        <v>339</v>
      </c>
      <c r="N21" s="17">
        <v>45345</v>
      </c>
      <c r="O21" s="18" t="s">
        <v>34</v>
      </c>
    </row>
    <row r="22" spans="1:15" s="23" customFormat="1" ht="25.5" customHeight="1" x14ac:dyDescent="0.15">
      <c r="A22" s="12">
        <v>20</v>
      </c>
      <c r="B22" s="16" t="s">
        <v>15</v>
      </c>
      <c r="C22" s="13" t="s">
        <v>156</v>
      </c>
      <c r="D22" s="14">
        <v>1630</v>
      </c>
      <c r="E22" s="15" t="s">
        <v>17</v>
      </c>
      <c r="F22" s="15" t="s">
        <v>17</v>
      </c>
      <c r="G22" s="16">
        <v>271</v>
      </c>
      <c r="H22" s="16">
        <v>10</v>
      </c>
      <c r="I22" s="12">
        <f t="shared" si="1"/>
        <v>27.1</v>
      </c>
      <c r="J22" s="12">
        <v>4</v>
      </c>
      <c r="K22" s="21">
        <v>1</v>
      </c>
      <c r="L22" s="14">
        <v>1630</v>
      </c>
      <c r="M22" s="16">
        <v>271</v>
      </c>
      <c r="N22" s="17">
        <v>45345</v>
      </c>
      <c r="O22" s="18" t="s">
        <v>157</v>
      </c>
    </row>
    <row r="23" spans="1:15" s="23" customFormat="1" ht="25.5" customHeight="1" x14ac:dyDescent="0.15">
      <c r="A23" s="12">
        <v>21</v>
      </c>
      <c r="B23" s="16" t="s">
        <v>15</v>
      </c>
      <c r="C23" s="13" t="s">
        <v>158</v>
      </c>
      <c r="D23" s="14">
        <v>1580.9</v>
      </c>
      <c r="E23" s="15" t="s">
        <v>17</v>
      </c>
      <c r="F23" s="15" t="s">
        <v>17</v>
      </c>
      <c r="G23" s="16">
        <v>255</v>
      </c>
      <c r="H23" s="16">
        <v>11</v>
      </c>
      <c r="I23" s="12">
        <f t="shared" si="1"/>
        <v>23.181818181818183</v>
      </c>
      <c r="J23" s="12">
        <v>7</v>
      </c>
      <c r="K23" s="21">
        <v>1</v>
      </c>
      <c r="L23" s="14">
        <v>1580.9</v>
      </c>
      <c r="M23" s="16">
        <v>255</v>
      </c>
      <c r="N23" s="17">
        <v>45345</v>
      </c>
      <c r="O23" s="18" t="s">
        <v>67</v>
      </c>
    </row>
    <row r="24" spans="1:15" s="23" customFormat="1" ht="25.5" customHeight="1" x14ac:dyDescent="0.15">
      <c r="A24" s="12">
        <v>22</v>
      </c>
      <c r="B24" s="12">
        <v>28</v>
      </c>
      <c r="C24" s="13" t="s">
        <v>33</v>
      </c>
      <c r="D24" s="14">
        <v>1511</v>
      </c>
      <c r="E24" s="14">
        <v>1856</v>
      </c>
      <c r="F24" s="15">
        <f>(D24-E24)/E24</f>
        <v>-0.18588362068965517</v>
      </c>
      <c r="G24" s="20">
        <v>233</v>
      </c>
      <c r="H24" s="12">
        <v>4</v>
      </c>
      <c r="I24" s="12">
        <f t="shared" si="1"/>
        <v>58.25</v>
      </c>
      <c r="J24" s="12">
        <v>2</v>
      </c>
      <c r="K24" s="21">
        <v>10</v>
      </c>
      <c r="L24" s="14">
        <v>50087</v>
      </c>
      <c r="M24" s="20">
        <v>7856</v>
      </c>
      <c r="N24" s="17">
        <v>45282</v>
      </c>
      <c r="O24" s="18" t="s">
        <v>34</v>
      </c>
    </row>
    <row r="25" spans="1:15" s="23" customFormat="1" ht="25.5" customHeight="1" x14ac:dyDescent="0.15">
      <c r="A25" s="12">
        <v>23</v>
      </c>
      <c r="B25" s="12">
        <v>14</v>
      </c>
      <c r="C25" s="13" t="s">
        <v>147</v>
      </c>
      <c r="D25" s="14">
        <v>1472.28</v>
      </c>
      <c r="E25" s="14">
        <v>5829.98</v>
      </c>
      <c r="F25" s="15">
        <f>(D25-E25)/E25</f>
        <v>-0.74746397071688075</v>
      </c>
      <c r="G25" s="16">
        <v>297</v>
      </c>
      <c r="H25" s="16">
        <v>8</v>
      </c>
      <c r="I25" s="21">
        <f t="shared" si="1"/>
        <v>37.125</v>
      </c>
      <c r="J25" s="12">
        <v>2</v>
      </c>
      <c r="K25" s="12" t="s">
        <v>17</v>
      </c>
      <c r="L25" s="14">
        <v>1054465.6499999999</v>
      </c>
      <c r="M25" s="16">
        <v>196727</v>
      </c>
      <c r="N25" s="17">
        <v>44916</v>
      </c>
      <c r="O25" s="18" t="s">
        <v>22</v>
      </c>
    </row>
    <row r="26" spans="1:15" s="23" customFormat="1" ht="25.5" customHeight="1" x14ac:dyDescent="0.15">
      <c r="A26" s="12">
        <v>24</v>
      </c>
      <c r="B26" s="12">
        <v>26</v>
      </c>
      <c r="C26" s="13" t="s">
        <v>144</v>
      </c>
      <c r="D26" s="14">
        <v>1203.4000000000001</v>
      </c>
      <c r="E26" s="14">
        <v>1909</v>
      </c>
      <c r="F26" s="15">
        <f>(D26-E26)/E26</f>
        <v>-0.36961760083813511</v>
      </c>
      <c r="G26" s="16">
        <v>198</v>
      </c>
      <c r="H26" s="12">
        <v>6</v>
      </c>
      <c r="I26" s="12">
        <f t="shared" si="1"/>
        <v>33</v>
      </c>
      <c r="J26" s="12">
        <v>3</v>
      </c>
      <c r="K26" s="12">
        <v>3</v>
      </c>
      <c r="L26" s="14">
        <v>8623.4</v>
      </c>
      <c r="M26" s="16">
        <v>1406</v>
      </c>
      <c r="N26" s="17">
        <v>45331</v>
      </c>
      <c r="O26" s="18" t="s">
        <v>34</v>
      </c>
    </row>
    <row r="27" spans="1:15" s="23" customFormat="1" ht="25.5" customHeight="1" x14ac:dyDescent="0.15">
      <c r="A27" s="12">
        <v>25</v>
      </c>
      <c r="B27" s="12">
        <v>17</v>
      </c>
      <c r="C27" s="13" t="s">
        <v>106</v>
      </c>
      <c r="D27" s="14">
        <v>1164</v>
      </c>
      <c r="E27" s="14">
        <v>4377</v>
      </c>
      <c r="F27" s="15">
        <f>(D27-E27)/E27</f>
        <v>-0.73406442769019875</v>
      </c>
      <c r="G27" s="16">
        <v>267</v>
      </c>
      <c r="H27" s="12" t="s">
        <v>17</v>
      </c>
      <c r="I27" s="12" t="s">
        <v>17</v>
      </c>
      <c r="J27" s="12">
        <v>3</v>
      </c>
      <c r="K27" s="12">
        <v>5</v>
      </c>
      <c r="L27" s="14">
        <v>33891</v>
      </c>
      <c r="M27" s="16">
        <v>6964</v>
      </c>
      <c r="N27" s="17">
        <v>45317</v>
      </c>
      <c r="O27" s="18" t="s">
        <v>107</v>
      </c>
    </row>
    <row r="28" spans="1:15" s="23" customFormat="1" ht="25.5" customHeight="1" x14ac:dyDescent="0.15">
      <c r="A28" s="12">
        <v>26</v>
      </c>
      <c r="B28" s="12">
        <v>24</v>
      </c>
      <c r="C28" s="13" t="s">
        <v>116</v>
      </c>
      <c r="D28" s="14">
        <v>1030.7</v>
      </c>
      <c r="E28" s="14">
        <v>2974.4</v>
      </c>
      <c r="F28" s="15">
        <f>(D28-E28)/E28</f>
        <v>-0.65347633136094674</v>
      </c>
      <c r="G28" s="16">
        <v>156</v>
      </c>
      <c r="H28" s="12">
        <v>8</v>
      </c>
      <c r="I28" s="12">
        <f>G28/H28</f>
        <v>19.5</v>
      </c>
      <c r="J28" s="12">
        <v>5</v>
      </c>
      <c r="K28" s="12">
        <v>3</v>
      </c>
      <c r="L28" s="14">
        <v>16816.22</v>
      </c>
      <c r="M28" s="16">
        <v>2646</v>
      </c>
      <c r="N28" s="17">
        <v>45331</v>
      </c>
      <c r="O28" s="18" t="s">
        <v>40</v>
      </c>
    </row>
    <row r="29" spans="1:15" s="23" customFormat="1" ht="25.5" customHeight="1" x14ac:dyDescent="0.15">
      <c r="A29" s="12">
        <v>27</v>
      </c>
      <c r="B29" s="12">
        <v>32</v>
      </c>
      <c r="C29" s="13" t="s">
        <v>146</v>
      </c>
      <c r="D29" s="14">
        <v>915.6</v>
      </c>
      <c r="E29" s="14">
        <v>1196.24</v>
      </c>
      <c r="F29" s="15">
        <v>-0.73032069970845481</v>
      </c>
      <c r="G29" s="16">
        <v>153</v>
      </c>
      <c r="H29" s="12">
        <v>9</v>
      </c>
      <c r="I29" s="12">
        <f>G29/H29</f>
        <v>17</v>
      </c>
      <c r="J29" s="12">
        <v>4</v>
      </c>
      <c r="K29" s="12">
        <v>2</v>
      </c>
      <c r="L29" s="14">
        <v>2111.84</v>
      </c>
      <c r="M29" s="16">
        <v>398</v>
      </c>
      <c r="N29" s="17">
        <v>45338</v>
      </c>
      <c r="O29" s="18" t="s">
        <v>97</v>
      </c>
    </row>
    <row r="30" spans="1:15" s="23" customFormat="1" ht="25.5" customHeight="1" x14ac:dyDescent="0.15">
      <c r="A30" s="12">
        <v>28</v>
      </c>
      <c r="B30" s="12">
        <v>21</v>
      </c>
      <c r="C30" s="13" t="s">
        <v>148</v>
      </c>
      <c r="D30" s="14">
        <v>760.11</v>
      </c>
      <c r="E30" s="14">
        <v>3794.02</v>
      </c>
      <c r="F30" s="15">
        <f>(D30-E30)/E30</f>
        <v>-0.79965577408658883</v>
      </c>
      <c r="G30" s="16">
        <v>141</v>
      </c>
      <c r="H30" s="16">
        <v>5</v>
      </c>
      <c r="I30" s="21">
        <f>G30/H30</f>
        <v>28.2</v>
      </c>
      <c r="J30" s="12">
        <v>1</v>
      </c>
      <c r="K30" s="15" t="s">
        <v>17</v>
      </c>
      <c r="L30" s="14">
        <v>593921.51</v>
      </c>
      <c r="M30" s="16">
        <v>109470</v>
      </c>
      <c r="N30" s="17">
        <v>45023</v>
      </c>
      <c r="O30" s="18" t="s">
        <v>22</v>
      </c>
    </row>
    <row r="31" spans="1:15" s="23" customFormat="1" ht="25.5" customHeight="1" x14ac:dyDescent="0.15">
      <c r="A31" s="12">
        <v>29</v>
      </c>
      <c r="B31" s="12">
        <v>20</v>
      </c>
      <c r="C31" s="13" t="s">
        <v>145</v>
      </c>
      <c r="D31" s="14">
        <v>760.1</v>
      </c>
      <c r="E31" s="14">
        <v>3818.5</v>
      </c>
      <c r="F31" s="15">
        <f>(D31-E31)/E31</f>
        <v>-0.80094277857797569</v>
      </c>
      <c r="G31" s="16">
        <v>133</v>
      </c>
      <c r="H31" s="12">
        <v>5</v>
      </c>
      <c r="I31" s="12">
        <f>G31/H31</f>
        <v>26.6</v>
      </c>
      <c r="J31" s="12">
        <v>3</v>
      </c>
      <c r="K31" s="12">
        <v>2</v>
      </c>
      <c r="L31" s="14">
        <v>4578.6000000000004</v>
      </c>
      <c r="M31" s="16">
        <v>788</v>
      </c>
      <c r="N31" s="17">
        <v>45338</v>
      </c>
      <c r="O31" s="18" t="s">
        <v>34</v>
      </c>
    </row>
    <row r="32" spans="1:15" s="23" customFormat="1" ht="25.5" customHeight="1" x14ac:dyDescent="0.15">
      <c r="A32" s="12">
        <v>30</v>
      </c>
      <c r="B32" s="12" t="s">
        <v>36</v>
      </c>
      <c r="C32" s="24" t="s">
        <v>159</v>
      </c>
      <c r="D32" s="25">
        <v>545.70000000000005</v>
      </c>
      <c r="E32" s="15" t="s">
        <v>17</v>
      </c>
      <c r="F32" s="15" t="s">
        <v>17</v>
      </c>
      <c r="G32" s="26">
        <v>87</v>
      </c>
      <c r="H32" s="27">
        <v>1</v>
      </c>
      <c r="I32" s="27">
        <f>G32/H32</f>
        <v>87</v>
      </c>
      <c r="J32" s="27">
        <v>1</v>
      </c>
      <c r="K32" s="27">
        <v>0</v>
      </c>
      <c r="L32" s="14">
        <v>545.70000000000005</v>
      </c>
      <c r="M32" s="16">
        <v>87</v>
      </c>
      <c r="N32" s="28" t="s">
        <v>38</v>
      </c>
      <c r="O32" s="29" t="s">
        <v>49</v>
      </c>
    </row>
    <row r="33" spans="1:15" s="23" customFormat="1" ht="25.5" customHeight="1" x14ac:dyDescent="0.15">
      <c r="A33" s="12">
        <v>31</v>
      </c>
      <c r="B33" s="12">
        <v>29</v>
      </c>
      <c r="C33" s="13" t="s">
        <v>108</v>
      </c>
      <c r="D33" s="14">
        <v>538.70000000000005</v>
      </c>
      <c r="E33" s="14">
        <v>1628.2</v>
      </c>
      <c r="F33" s="15">
        <f>(D33-E33)/E33</f>
        <v>-0.66914383982311754</v>
      </c>
      <c r="G33" s="16">
        <v>87</v>
      </c>
      <c r="H33" s="12">
        <v>8</v>
      </c>
      <c r="I33" s="12">
        <v>23.857142857142858</v>
      </c>
      <c r="J33" s="12">
        <v>2</v>
      </c>
      <c r="K33" s="12">
        <v>4</v>
      </c>
      <c r="L33" s="14">
        <v>45354.5</v>
      </c>
      <c r="M33" s="16">
        <v>6506</v>
      </c>
      <c r="N33" s="17">
        <v>45324</v>
      </c>
      <c r="O33" s="18" t="s">
        <v>22</v>
      </c>
    </row>
    <row r="34" spans="1:15" s="23" customFormat="1" ht="25.5" customHeight="1" x14ac:dyDescent="0.15">
      <c r="A34" s="12">
        <v>32</v>
      </c>
      <c r="B34" s="12">
        <v>30</v>
      </c>
      <c r="C34" s="13" t="s">
        <v>25</v>
      </c>
      <c r="D34" s="14">
        <v>468.56</v>
      </c>
      <c r="E34" s="14">
        <v>1471.04</v>
      </c>
      <c r="F34" s="15">
        <f>(D34-E34)/E34</f>
        <v>-0.68147705025016314</v>
      </c>
      <c r="G34" s="16">
        <v>66</v>
      </c>
      <c r="H34" s="12">
        <v>6</v>
      </c>
      <c r="I34" s="12">
        <f>G34/H34</f>
        <v>11</v>
      </c>
      <c r="J34" s="12">
        <v>1</v>
      </c>
      <c r="K34" s="12">
        <v>13</v>
      </c>
      <c r="L34" s="14">
        <v>522125.23</v>
      </c>
      <c r="M34" s="16">
        <v>71554</v>
      </c>
      <c r="N34" s="17">
        <v>45261</v>
      </c>
      <c r="O34" s="18" t="s">
        <v>26</v>
      </c>
    </row>
    <row r="35" spans="1:15" s="23" customFormat="1" ht="25.5" customHeight="1" x14ac:dyDescent="0.15">
      <c r="A35" s="12">
        <v>33</v>
      </c>
      <c r="B35" s="12">
        <v>22</v>
      </c>
      <c r="C35" s="13" t="s">
        <v>103</v>
      </c>
      <c r="D35" s="14">
        <v>459.2</v>
      </c>
      <c r="E35" s="14">
        <v>3279.2</v>
      </c>
      <c r="F35" s="15">
        <f>(D35-E35)/E35</f>
        <v>-0.85996584532812881</v>
      </c>
      <c r="G35" s="16">
        <v>63</v>
      </c>
      <c r="H35" s="12">
        <v>3</v>
      </c>
      <c r="I35" s="12">
        <f>G35/H35</f>
        <v>21</v>
      </c>
      <c r="J35" s="12">
        <v>2</v>
      </c>
      <c r="K35" s="12">
        <v>4</v>
      </c>
      <c r="L35" s="14">
        <v>30510.14</v>
      </c>
      <c r="M35" s="16">
        <v>4805</v>
      </c>
      <c r="N35" s="17">
        <v>45324</v>
      </c>
      <c r="O35" s="18" t="s">
        <v>30</v>
      </c>
    </row>
    <row r="36" spans="1:15" s="23" customFormat="1" ht="25.5" customHeight="1" x14ac:dyDescent="0.15">
      <c r="A36" s="12">
        <v>34</v>
      </c>
      <c r="B36" s="12">
        <v>31</v>
      </c>
      <c r="C36" s="13" t="s">
        <v>149</v>
      </c>
      <c r="D36" s="14">
        <v>453.1</v>
      </c>
      <c r="E36" s="14">
        <v>1303.4000000000001</v>
      </c>
      <c r="F36" s="15">
        <v>-0.73032069970845481</v>
      </c>
      <c r="G36" s="16">
        <v>80</v>
      </c>
      <c r="H36" s="12">
        <v>5</v>
      </c>
      <c r="I36" s="12">
        <v>16.75</v>
      </c>
      <c r="J36" s="12">
        <v>3</v>
      </c>
      <c r="K36" s="12">
        <v>2</v>
      </c>
      <c r="L36" s="14">
        <v>1756.5</v>
      </c>
      <c r="M36" s="16">
        <v>260</v>
      </c>
      <c r="N36" s="17">
        <v>45338</v>
      </c>
      <c r="O36" s="18" t="s">
        <v>150</v>
      </c>
    </row>
    <row r="37" spans="1:15" s="23" customFormat="1" ht="25.5" customHeight="1" x14ac:dyDescent="0.15">
      <c r="A37" s="12">
        <v>35</v>
      </c>
      <c r="B37" s="12">
        <v>42</v>
      </c>
      <c r="C37" s="13" t="s">
        <v>64</v>
      </c>
      <c r="D37" s="14">
        <v>399.2</v>
      </c>
      <c r="E37" s="14">
        <v>220.9</v>
      </c>
      <c r="F37" s="15">
        <f>(D37-E37)/E37</f>
        <v>0.80715255771842453</v>
      </c>
      <c r="G37" s="16">
        <v>50</v>
      </c>
      <c r="H37" s="12">
        <v>2</v>
      </c>
      <c r="I37" s="12">
        <f>G37/H37</f>
        <v>25</v>
      </c>
      <c r="J37" s="12">
        <v>1</v>
      </c>
      <c r="K37" s="12">
        <v>7</v>
      </c>
      <c r="L37" s="14">
        <v>144757.95000000001</v>
      </c>
      <c r="M37" s="16">
        <v>20849</v>
      </c>
      <c r="N37" s="17">
        <v>45303</v>
      </c>
      <c r="O37" s="18" t="s">
        <v>51</v>
      </c>
    </row>
    <row r="38" spans="1:15" s="23" customFormat="1" ht="25.5" customHeight="1" x14ac:dyDescent="0.15">
      <c r="A38" s="12">
        <v>36</v>
      </c>
      <c r="B38" s="12">
        <v>45</v>
      </c>
      <c r="C38" s="13" t="s">
        <v>110</v>
      </c>
      <c r="D38" s="14">
        <v>244</v>
      </c>
      <c r="E38" s="14">
        <v>106</v>
      </c>
      <c r="F38" s="15">
        <f>(D38-E38)/E38</f>
        <v>1.3018867924528301</v>
      </c>
      <c r="G38" s="16">
        <v>46</v>
      </c>
      <c r="H38" s="12">
        <v>2</v>
      </c>
      <c r="I38" s="12">
        <f>G38/H38</f>
        <v>23</v>
      </c>
      <c r="J38" s="12">
        <v>1</v>
      </c>
      <c r="K38" s="12">
        <v>5</v>
      </c>
      <c r="L38" s="14">
        <v>5849.5</v>
      </c>
      <c r="M38" s="16">
        <v>1036</v>
      </c>
      <c r="N38" s="17">
        <v>45317</v>
      </c>
      <c r="O38" s="18" t="s">
        <v>34</v>
      </c>
    </row>
    <row r="39" spans="1:15" s="23" customFormat="1" ht="25.5" customHeight="1" x14ac:dyDescent="0.15">
      <c r="A39" s="12">
        <v>37</v>
      </c>
      <c r="B39" s="12"/>
      <c r="C39" s="24" t="s">
        <v>101</v>
      </c>
      <c r="D39" s="25">
        <v>204</v>
      </c>
      <c r="E39" s="15" t="s">
        <v>17</v>
      </c>
      <c r="F39" s="15" t="s">
        <v>17</v>
      </c>
      <c r="G39" s="26">
        <v>73</v>
      </c>
      <c r="H39" s="27">
        <v>2</v>
      </c>
      <c r="I39" s="12">
        <f>G39/H39</f>
        <v>36.5</v>
      </c>
      <c r="J39" s="27">
        <v>2</v>
      </c>
      <c r="K39" s="27" t="s">
        <v>17</v>
      </c>
      <c r="L39" s="14">
        <v>297.5</v>
      </c>
      <c r="M39" s="16">
        <v>96</v>
      </c>
      <c r="N39" s="28">
        <v>45317</v>
      </c>
      <c r="O39" s="29" t="s">
        <v>46</v>
      </c>
    </row>
    <row r="40" spans="1:15" s="23" customFormat="1" ht="25.5" customHeight="1" x14ac:dyDescent="0.15">
      <c r="A40" s="12">
        <v>38</v>
      </c>
      <c r="B40" s="14" t="s">
        <v>17</v>
      </c>
      <c r="C40" s="24" t="s">
        <v>85</v>
      </c>
      <c r="D40" s="25">
        <v>138</v>
      </c>
      <c r="E40" s="14" t="s">
        <v>17</v>
      </c>
      <c r="F40" s="14" t="s">
        <v>17</v>
      </c>
      <c r="G40" s="26">
        <v>30</v>
      </c>
      <c r="H40" s="27">
        <v>1</v>
      </c>
      <c r="I40" s="12">
        <f>G40/H40</f>
        <v>30</v>
      </c>
      <c r="J40" s="27">
        <v>1</v>
      </c>
      <c r="K40" s="27" t="s">
        <v>17</v>
      </c>
      <c r="L40" s="14">
        <v>4256.3100000000004</v>
      </c>
      <c r="M40" s="16">
        <v>1143</v>
      </c>
      <c r="N40" s="28">
        <v>45275</v>
      </c>
      <c r="O40" s="29" t="s">
        <v>58</v>
      </c>
    </row>
    <row r="41" spans="1:15" s="23" customFormat="1" ht="25.5" customHeight="1" x14ac:dyDescent="0.15">
      <c r="A41" s="12">
        <v>39</v>
      </c>
      <c r="B41" s="12">
        <v>36</v>
      </c>
      <c r="C41" s="13" t="s">
        <v>81</v>
      </c>
      <c r="D41" s="14">
        <v>127</v>
      </c>
      <c r="E41" s="14">
        <v>515.79999999999995</v>
      </c>
      <c r="F41" s="15">
        <f t="shared" ref="F41:F46" si="2">(D41-E41)/E41</f>
        <v>-0.75378053509112053</v>
      </c>
      <c r="G41" s="20">
        <v>17</v>
      </c>
      <c r="H41" s="12">
        <v>1</v>
      </c>
      <c r="I41" s="12">
        <v>17</v>
      </c>
      <c r="J41" s="12">
        <v>1</v>
      </c>
      <c r="K41" s="21">
        <v>7</v>
      </c>
      <c r="L41" s="14">
        <v>9669.15</v>
      </c>
      <c r="M41" s="20">
        <v>1529</v>
      </c>
      <c r="N41" s="17">
        <v>45303</v>
      </c>
      <c r="O41" s="18" t="s">
        <v>28</v>
      </c>
    </row>
    <row r="42" spans="1:15" s="23" customFormat="1" ht="25.5" customHeight="1" x14ac:dyDescent="0.15">
      <c r="A42" s="12">
        <v>40</v>
      </c>
      <c r="B42" s="12">
        <v>41</v>
      </c>
      <c r="C42" s="13" t="s">
        <v>131</v>
      </c>
      <c r="D42" s="14">
        <v>104</v>
      </c>
      <c r="E42" s="14">
        <v>238</v>
      </c>
      <c r="F42" s="15">
        <f t="shared" si="2"/>
        <v>-0.56302521008403361</v>
      </c>
      <c r="G42" s="20">
        <v>24</v>
      </c>
      <c r="H42" s="16">
        <v>4</v>
      </c>
      <c r="I42" s="21">
        <f>G42/H42</f>
        <v>6</v>
      </c>
      <c r="J42" s="12">
        <v>2</v>
      </c>
      <c r="K42" s="21">
        <v>3</v>
      </c>
      <c r="L42" s="14">
        <v>593.5</v>
      </c>
      <c r="M42" s="20">
        <v>125</v>
      </c>
      <c r="N42" s="17">
        <v>45331</v>
      </c>
      <c r="O42" s="18" t="s">
        <v>46</v>
      </c>
    </row>
    <row r="43" spans="1:15" s="23" customFormat="1" ht="25.5" customHeight="1" x14ac:dyDescent="0.15">
      <c r="A43" s="12">
        <v>41</v>
      </c>
      <c r="B43" s="12">
        <v>25</v>
      </c>
      <c r="C43" s="13" t="s">
        <v>50</v>
      </c>
      <c r="D43" s="14">
        <v>102.32</v>
      </c>
      <c r="E43" s="14">
        <v>2274.48</v>
      </c>
      <c r="F43" s="15">
        <f t="shared" si="2"/>
        <v>-0.95501389328549813</v>
      </c>
      <c r="G43" s="16">
        <v>19</v>
      </c>
      <c r="H43" s="12">
        <v>1</v>
      </c>
      <c r="I43" s="12">
        <f>G43/H43</f>
        <v>19</v>
      </c>
      <c r="J43" s="12">
        <v>1</v>
      </c>
      <c r="K43" s="12">
        <v>8</v>
      </c>
      <c r="L43" s="14">
        <v>46882.33</v>
      </c>
      <c r="M43" s="16">
        <v>8938</v>
      </c>
      <c r="N43" s="17">
        <v>45296</v>
      </c>
      <c r="O43" s="18" t="s">
        <v>51</v>
      </c>
    </row>
    <row r="44" spans="1:15" s="23" customFormat="1" ht="25.5" customHeight="1" x14ac:dyDescent="0.15">
      <c r="A44" s="12">
        <v>42</v>
      </c>
      <c r="B44" s="12">
        <v>38</v>
      </c>
      <c r="C44" s="13" t="s">
        <v>27</v>
      </c>
      <c r="D44" s="14">
        <v>85</v>
      </c>
      <c r="E44" s="14">
        <v>326</v>
      </c>
      <c r="F44" s="15">
        <f t="shared" si="2"/>
        <v>-0.73926380368098155</v>
      </c>
      <c r="G44" s="16">
        <v>17</v>
      </c>
      <c r="H44" s="12">
        <v>1</v>
      </c>
      <c r="I44" s="12">
        <v>17</v>
      </c>
      <c r="J44" s="12">
        <v>1</v>
      </c>
      <c r="K44" s="12">
        <v>9</v>
      </c>
      <c r="L44" s="14">
        <v>41614.82</v>
      </c>
      <c r="M44" s="16">
        <v>8248</v>
      </c>
      <c r="N44" s="17">
        <v>45289</v>
      </c>
      <c r="O44" s="18" t="s">
        <v>28</v>
      </c>
    </row>
    <row r="45" spans="1:15" s="23" customFormat="1" ht="25.5" customHeight="1" x14ac:dyDescent="0.15">
      <c r="A45" s="12">
        <v>43</v>
      </c>
      <c r="B45" s="12">
        <v>47</v>
      </c>
      <c r="C45" s="13" t="s">
        <v>117</v>
      </c>
      <c r="D45" s="14">
        <v>40</v>
      </c>
      <c r="E45" s="14">
        <v>29.5</v>
      </c>
      <c r="F45" s="15">
        <f t="shared" si="2"/>
        <v>0.3559322033898305</v>
      </c>
      <c r="G45" s="16">
        <v>10</v>
      </c>
      <c r="H45" s="12">
        <v>1</v>
      </c>
      <c r="I45" s="12">
        <v>10</v>
      </c>
      <c r="J45" s="12">
        <v>1</v>
      </c>
      <c r="K45" s="15" t="s">
        <v>17</v>
      </c>
      <c r="L45" s="14">
        <v>563.16</v>
      </c>
      <c r="M45" s="16">
        <v>103</v>
      </c>
      <c r="N45" s="17">
        <v>45324</v>
      </c>
      <c r="O45" s="18" t="s">
        <v>80</v>
      </c>
    </row>
    <row r="46" spans="1:15" s="23" customFormat="1" ht="25.5" customHeight="1" x14ac:dyDescent="0.15">
      <c r="A46" s="12">
        <v>44</v>
      </c>
      <c r="B46" s="12">
        <v>46</v>
      </c>
      <c r="C46" s="13" t="s">
        <v>45</v>
      </c>
      <c r="D46" s="14">
        <v>35</v>
      </c>
      <c r="E46" s="14">
        <v>85</v>
      </c>
      <c r="F46" s="15">
        <f t="shared" si="2"/>
        <v>-0.58823529411764708</v>
      </c>
      <c r="G46" s="16">
        <v>7</v>
      </c>
      <c r="H46" s="12">
        <v>1</v>
      </c>
      <c r="I46" s="21">
        <f>G46/H46</f>
        <v>7</v>
      </c>
      <c r="J46" s="12">
        <v>1</v>
      </c>
      <c r="K46" s="12">
        <v>9</v>
      </c>
      <c r="L46" s="14">
        <v>2791.02</v>
      </c>
      <c r="M46" s="16">
        <v>620</v>
      </c>
      <c r="N46" s="17">
        <v>45289</v>
      </c>
      <c r="O46" s="18" t="s">
        <v>46</v>
      </c>
    </row>
    <row r="47" spans="1:15" s="40" customFormat="1" ht="24.95" customHeight="1" x14ac:dyDescent="0.2">
      <c r="A47" s="30"/>
      <c r="B47" s="30"/>
      <c r="C47" s="31" t="s">
        <v>162</v>
      </c>
      <c r="D47" s="32">
        <f>SUBTOTAL(109,Table1324587910111213141516171819202122232624252728293031323334353637383456789[Pajamos 
(GBO)])</f>
        <v>482880.42000000016</v>
      </c>
      <c r="E47" s="32" t="s">
        <v>163</v>
      </c>
      <c r="F47" s="33">
        <f t="shared" ref="F47" si="3">(D47-E47)/E47</f>
        <v>-0.38097094970777906</v>
      </c>
      <c r="G47" s="34">
        <f>SUBTOTAL(109,Table1324587910111213141516171819202122232624252728293031323334353637383456789[Žiūrovų sk. 
(ADM)])</f>
        <v>78670</v>
      </c>
      <c r="H47" s="35"/>
      <c r="I47" s="35"/>
      <c r="J47" s="35"/>
      <c r="K47" s="31"/>
      <c r="L47" s="36"/>
      <c r="M47" s="37"/>
      <c r="N47" s="38"/>
      <c r="O47" s="39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A94C-CDEF-4B81-BB91-55EF6E186208}">
  <sheetPr codeName="Sheet13"/>
  <dimension ref="A1:P50"/>
  <sheetViews>
    <sheetView topLeftCell="A30" zoomScale="60" zoomScaleNormal="60" workbookViewId="0">
      <selection activeCell="C36" sqref="C36:XFD36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6" t="s">
        <v>15</v>
      </c>
      <c r="C3" s="13" t="s">
        <v>136</v>
      </c>
      <c r="D3" s="14">
        <v>309773.53000000003</v>
      </c>
      <c r="E3" s="15" t="s">
        <v>17</v>
      </c>
      <c r="F3" s="15" t="s">
        <v>17</v>
      </c>
      <c r="G3" s="16">
        <v>41730</v>
      </c>
      <c r="H3" s="12" t="s">
        <v>17</v>
      </c>
      <c r="I3" s="12" t="s">
        <v>17</v>
      </c>
      <c r="J3" s="12">
        <v>12</v>
      </c>
      <c r="K3" s="12">
        <v>1</v>
      </c>
      <c r="L3" s="14">
        <v>429793.98</v>
      </c>
      <c r="M3" s="16">
        <v>57054</v>
      </c>
      <c r="N3" s="17">
        <v>45338</v>
      </c>
      <c r="O3" s="18" t="s">
        <v>137</v>
      </c>
    </row>
    <row r="4" spans="1:15" s="19" customFormat="1" ht="25.5" customHeight="1" x14ac:dyDescent="0.2">
      <c r="A4" s="12">
        <v>2</v>
      </c>
      <c r="B4" s="16">
        <v>1</v>
      </c>
      <c r="C4" s="13" t="s">
        <v>86</v>
      </c>
      <c r="D4" s="14">
        <v>97012.41</v>
      </c>
      <c r="E4" s="14">
        <v>140617.03</v>
      </c>
      <c r="F4" s="15">
        <f>(D4-E4)/E4</f>
        <v>-0.31009487257695595</v>
      </c>
      <c r="G4" s="16">
        <v>15083</v>
      </c>
      <c r="H4" s="15" t="s">
        <v>17</v>
      </c>
      <c r="I4" s="15" t="s">
        <v>17</v>
      </c>
      <c r="J4" s="12">
        <v>15</v>
      </c>
      <c r="K4" s="12">
        <v>5</v>
      </c>
      <c r="L4" s="14">
        <v>1171426.67</v>
      </c>
      <c r="M4" s="16">
        <v>170261</v>
      </c>
      <c r="N4" s="17">
        <v>45310</v>
      </c>
      <c r="O4" s="18" t="s">
        <v>87</v>
      </c>
    </row>
    <row r="5" spans="1:15" s="19" customFormat="1" ht="25.5" customHeight="1" x14ac:dyDescent="0.2">
      <c r="A5" s="12">
        <v>3</v>
      </c>
      <c r="B5" s="16">
        <v>5</v>
      </c>
      <c r="C5" s="13" t="s">
        <v>119</v>
      </c>
      <c r="D5" s="14">
        <v>57980.34</v>
      </c>
      <c r="E5" s="14">
        <v>35649.269999999997</v>
      </c>
      <c r="F5" s="15">
        <f>(D5-E5)/E5</f>
        <v>0.62641030237084805</v>
      </c>
      <c r="G5" s="16">
        <v>10999</v>
      </c>
      <c r="H5" s="12">
        <v>227</v>
      </c>
      <c r="I5" s="12">
        <f>G5/H5</f>
        <v>48.453744493392072</v>
      </c>
      <c r="J5" s="12">
        <v>19</v>
      </c>
      <c r="K5" s="12">
        <v>2</v>
      </c>
      <c r="L5" s="14">
        <v>98345.17</v>
      </c>
      <c r="M5" s="16">
        <v>18817</v>
      </c>
      <c r="N5" s="17">
        <v>45331</v>
      </c>
      <c r="O5" s="18" t="s">
        <v>30</v>
      </c>
    </row>
    <row r="6" spans="1:15" s="19" customFormat="1" ht="25.5" customHeight="1" x14ac:dyDescent="0.2">
      <c r="A6" s="12">
        <v>4</v>
      </c>
      <c r="B6" s="16">
        <v>3</v>
      </c>
      <c r="C6" s="13" t="s">
        <v>84</v>
      </c>
      <c r="D6" s="14">
        <v>43836.07</v>
      </c>
      <c r="E6" s="14">
        <v>61928.1</v>
      </c>
      <c r="F6" s="15">
        <f>(D6-E6)/E6</f>
        <v>-0.29214573029044971</v>
      </c>
      <c r="G6" s="16">
        <v>6119</v>
      </c>
      <c r="H6" s="12">
        <v>142</v>
      </c>
      <c r="I6" s="12">
        <v>56.5</v>
      </c>
      <c r="J6" s="12">
        <v>13</v>
      </c>
      <c r="K6" s="12">
        <v>5</v>
      </c>
      <c r="L6" s="14">
        <v>292548.08</v>
      </c>
      <c r="M6" s="16">
        <v>41872</v>
      </c>
      <c r="N6" s="17">
        <v>45310</v>
      </c>
      <c r="O6" s="18" t="s">
        <v>32</v>
      </c>
    </row>
    <row r="7" spans="1:15" s="19" customFormat="1" ht="25.5" customHeight="1" x14ac:dyDescent="0.2">
      <c r="A7" s="12">
        <v>5</v>
      </c>
      <c r="B7" s="16">
        <v>4</v>
      </c>
      <c r="C7" s="13" t="s">
        <v>16</v>
      </c>
      <c r="D7" s="14">
        <v>43570</v>
      </c>
      <c r="E7" s="14">
        <v>60151</v>
      </c>
      <c r="F7" s="15">
        <f>(D7-E7)/E7</f>
        <v>-0.27565626506624996</v>
      </c>
      <c r="G7" s="16">
        <v>6157</v>
      </c>
      <c r="H7" s="12" t="s">
        <v>17</v>
      </c>
      <c r="I7" s="12" t="s">
        <v>17</v>
      </c>
      <c r="J7" s="12">
        <v>4</v>
      </c>
      <c r="K7" s="12">
        <v>8</v>
      </c>
      <c r="L7" s="14">
        <v>1707825</v>
      </c>
      <c r="M7" s="16">
        <v>237932</v>
      </c>
      <c r="N7" s="17">
        <v>45289</v>
      </c>
      <c r="O7" s="18" t="s">
        <v>18</v>
      </c>
    </row>
    <row r="8" spans="1:15" s="19" customFormat="1" ht="25.5" customHeight="1" x14ac:dyDescent="0.2">
      <c r="A8" s="12">
        <v>6</v>
      </c>
      <c r="B8" s="16" t="s">
        <v>15</v>
      </c>
      <c r="C8" s="24" t="s">
        <v>141</v>
      </c>
      <c r="D8" s="25">
        <v>41824.639999999999</v>
      </c>
      <c r="E8" s="14" t="s">
        <v>17</v>
      </c>
      <c r="F8" s="14" t="s">
        <v>17</v>
      </c>
      <c r="G8" s="26">
        <v>8234</v>
      </c>
      <c r="H8" s="27">
        <v>259</v>
      </c>
      <c r="I8" s="12">
        <f>G8/H8</f>
        <v>31.791505791505791</v>
      </c>
      <c r="J8" s="27">
        <v>19</v>
      </c>
      <c r="K8" s="27">
        <v>1</v>
      </c>
      <c r="L8" s="14">
        <v>41824.639999999999</v>
      </c>
      <c r="M8" s="16">
        <v>8234</v>
      </c>
      <c r="N8" s="28">
        <v>45338</v>
      </c>
      <c r="O8" s="29" t="s">
        <v>28</v>
      </c>
    </row>
    <row r="9" spans="1:15" s="19" customFormat="1" ht="25.5" customHeight="1" x14ac:dyDescent="0.2">
      <c r="A9" s="12">
        <v>7</v>
      </c>
      <c r="B9" s="16" t="s">
        <v>15</v>
      </c>
      <c r="C9" s="13" t="s">
        <v>124</v>
      </c>
      <c r="D9" s="14">
        <v>34408.129999999997</v>
      </c>
      <c r="E9" s="14">
        <v>15700.35</v>
      </c>
      <c r="F9" s="15">
        <f t="shared" ref="F9:F15" si="0">(D9-E9)/E9</f>
        <v>1.1915517806927871</v>
      </c>
      <c r="G9" s="16">
        <v>5029</v>
      </c>
      <c r="H9" s="12">
        <v>168</v>
      </c>
      <c r="I9" s="12">
        <v>56.5</v>
      </c>
      <c r="J9" s="12">
        <v>18</v>
      </c>
      <c r="K9" s="12">
        <v>1</v>
      </c>
      <c r="L9" s="14">
        <v>50108.480000000003</v>
      </c>
      <c r="M9" s="16">
        <v>7228</v>
      </c>
      <c r="N9" s="17">
        <v>45338</v>
      </c>
      <c r="O9" s="18" t="s">
        <v>125</v>
      </c>
    </row>
    <row r="10" spans="1:15" s="19" customFormat="1" ht="25.5" customHeight="1" x14ac:dyDescent="0.2">
      <c r="A10" s="12">
        <v>8</v>
      </c>
      <c r="B10" s="16">
        <v>8</v>
      </c>
      <c r="C10" s="13" t="s">
        <v>21</v>
      </c>
      <c r="D10" s="14">
        <v>30991.599999999999</v>
      </c>
      <c r="E10" s="14">
        <v>22579.57</v>
      </c>
      <c r="F10" s="15">
        <f t="shared" si="0"/>
        <v>0.37255049586861039</v>
      </c>
      <c r="G10" s="16">
        <v>5906</v>
      </c>
      <c r="H10" s="12">
        <v>136</v>
      </c>
      <c r="I10" s="12">
        <v>56.574074074074076</v>
      </c>
      <c r="J10" s="12">
        <v>10</v>
      </c>
      <c r="K10" s="12">
        <v>9</v>
      </c>
      <c r="L10" s="14">
        <v>505997.72</v>
      </c>
      <c r="M10" s="16">
        <v>92851</v>
      </c>
      <c r="N10" s="17">
        <v>45282</v>
      </c>
      <c r="O10" s="18" t="s">
        <v>22</v>
      </c>
    </row>
    <row r="11" spans="1:15" s="23" customFormat="1" ht="25.5" customHeight="1" x14ac:dyDescent="0.15">
      <c r="A11" s="12">
        <v>9</v>
      </c>
      <c r="B11" s="16">
        <v>11</v>
      </c>
      <c r="C11" s="13" t="s">
        <v>19</v>
      </c>
      <c r="D11" s="14">
        <v>19532.34</v>
      </c>
      <c r="E11" s="14">
        <v>10685.83</v>
      </c>
      <c r="F11" s="15">
        <f t="shared" si="0"/>
        <v>0.82787298693690614</v>
      </c>
      <c r="G11" s="20">
        <v>3589</v>
      </c>
      <c r="H11" s="12">
        <v>76</v>
      </c>
      <c r="I11" s="12">
        <f>G11/H11</f>
        <v>47.223684210526315</v>
      </c>
      <c r="J11" s="12">
        <v>7</v>
      </c>
      <c r="K11" s="21">
        <v>10</v>
      </c>
      <c r="L11" s="14">
        <v>595364.22</v>
      </c>
      <c r="M11" s="16">
        <v>102899</v>
      </c>
      <c r="N11" s="17">
        <v>45275</v>
      </c>
      <c r="O11" s="18" t="s">
        <v>20</v>
      </c>
    </row>
    <row r="12" spans="1:15" s="23" customFormat="1" ht="25.5" customHeight="1" x14ac:dyDescent="0.15">
      <c r="A12" s="12">
        <v>10</v>
      </c>
      <c r="B12" s="16">
        <v>6</v>
      </c>
      <c r="C12" s="13" t="s">
        <v>95</v>
      </c>
      <c r="D12" s="14">
        <v>12562.72</v>
      </c>
      <c r="E12" s="14">
        <v>24516.5</v>
      </c>
      <c r="F12" s="15">
        <f t="shared" si="0"/>
        <v>-0.48758101686619221</v>
      </c>
      <c r="G12" s="16">
        <v>1757</v>
      </c>
      <c r="H12" s="12">
        <v>62</v>
      </c>
      <c r="I12" s="12">
        <f>G12/H12</f>
        <v>28.338709677419356</v>
      </c>
      <c r="J12" s="12">
        <v>9</v>
      </c>
      <c r="K12" s="12">
        <v>4</v>
      </c>
      <c r="L12" s="14">
        <v>133745.79999999999</v>
      </c>
      <c r="M12" s="16">
        <v>19458</v>
      </c>
      <c r="N12" s="17">
        <v>45317</v>
      </c>
      <c r="O12" s="18" t="s">
        <v>94</v>
      </c>
    </row>
    <row r="13" spans="1:15" s="23" customFormat="1" ht="25.5" customHeight="1" x14ac:dyDescent="0.15">
      <c r="A13" s="12">
        <v>11</v>
      </c>
      <c r="B13" s="16">
        <v>21</v>
      </c>
      <c r="C13" s="13" t="s">
        <v>31</v>
      </c>
      <c r="D13" s="14">
        <v>11881.29</v>
      </c>
      <c r="E13" s="14">
        <v>2874.79</v>
      </c>
      <c r="F13" s="15">
        <f t="shared" si="0"/>
        <v>3.1329244918759285</v>
      </c>
      <c r="G13" s="16">
        <v>2350</v>
      </c>
      <c r="H13" s="12">
        <v>47</v>
      </c>
      <c r="I13" s="12">
        <v>59.2</v>
      </c>
      <c r="J13" s="12">
        <v>5</v>
      </c>
      <c r="K13" s="12">
        <v>13</v>
      </c>
      <c r="L13" s="14">
        <v>271715.03999999998</v>
      </c>
      <c r="M13" s="16">
        <v>51849</v>
      </c>
      <c r="N13" s="17">
        <v>45254</v>
      </c>
      <c r="O13" s="18" t="s">
        <v>32</v>
      </c>
    </row>
    <row r="14" spans="1:15" s="23" customFormat="1" ht="25.5" customHeight="1" x14ac:dyDescent="0.15">
      <c r="A14" s="12">
        <v>12</v>
      </c>
      <c r="B14" s="16">
        <v>15</v>
      </c>
      <c r="C14" s="13" t="s">
        <v>93</v>
      </c>
      <c r="D14" s="14">
        <v>6786.47</v>
      </c>
      <c r="E14" s="14">
        <v>6712.49</v>
      </c>
      <c r="F14" s="15">
        <f t="shared" si="0"/>
        <v>1.1021245469267063E-2</v>
      </c>
      <c r="G14" s="16">
        <v>1302</v>
      </c>
      <c r="H14" s="12">
        <v>40</v>
      </c>
      <c r="I14" s="12">
        <f>G14/H14</f>
        <v>32.549999999999997</v>
      </c>
      <c r="J14" s="12">
        <v>8</v>
      </c>
      <c r="K14" s="12">
        <v>5</v>
      </c>
      <c r="L14" s="14">
        <v>51041.599999999999</v>
      </c>
      <c r="M14" s="16">
        <v>10004</v>
      </c>
      <c r="N14" s="17">
        <v>45310</v>
      </c>
      <c r="O14" s="18" t="s">
        <v>94</v>
      </c>
    </row>
    <row r="15" spans="1:15" s="23" customFormat="1" ht="25.5" customHeight="1" x14ac:dyDescent="0.15">
      <c r="A15" s="12">
        <v>13</v>
      </c>
      <c r="B15" s="16">
        <v>9</v>
      </c>
      <c r="C15" s="13" t="s">
        <v>120</v>
      </c>
      <c r="D15" s="14">
        <v>6010.43</v>
      </c>
      <c r="E15" s="14">
        <v>18652.560000000001</v>
      </c>
      <c r="F15" s="15">
        <f t="shared" si="0"/>
        <v>-0.67776916412546051</v>
      </c>
      <c r="G15" s="16">
        <v>896</v>
      </c>
      <c r="H15" s="12">
        <v>35</v>
      </c>
      <c r="I15" s="12">
        <f>G15/H15</f>
        <v>25.6</v>
      </c>
      <c r="J15" s="12">
        <v>6</v>
      </c>
      <c r="K15" s="12">
        <v>2</v>
      </c>
      <c r="L15" s="14">
        <v>24802.19</v>
      </c>
      <c r="M15" s="16">
        <v>3646</v>
      </c>
      <c r="N15" s="17">
        <v>45331</v>
      </c>
      <c r="O15" s="18" t="s">
        <v>30</v>
      </c>
    </row>
    <row r="16" spans="1:15" s="23" customFormat="1" ht="25.5" customHeight="1" x14ac:dyDescent="0.15">
      <c r="A16" s="12">
        <v>14</v>
      </c>
      <c r="B16" s="14" t="s">
        <v>17</v>
      </c>
      <c r="C16" s="13" t="s">
        <v>147</v>
      </c>
      <c r="D16" s="14">
        <v>5829.98</v>
      </c>
      <c r="E16" s="14" t="s">
        <v>17</v>
      </c>
      <c r="F16" s="15" t="s">
        <v>17</v>
      </c>
      <c r="G16" s="16">
        <v>1120</v>
      </c>
      <c r="H16" s="16">
        <v>22</v>
      </c>
      <c r="I16" s="21">
        <f>G16/H16</f>
        <v>50.909090909090907</v>
      </c>
      <c r="J16" s="12">
        <v>3</v>
      </c>
      <c r="K16" s="21" t="s">
        <v>17</v>
      </c>
      <c r="L16" s="14">
        <v>1052993.3700000001</v>
      </c>
      <c r="M16" s="16">
        <v>196430</v>
      </c>
      <c r="N16" s="17">
        <v>44916</v>
      </c>
      <c r="O16" s="18" t="s">
        <v>22</v>
      </c>
    </row>
    <row r="17" spans="1:15" s="23" customFormat="1" ht="25.5" customHeight="1" x14ac:dyDescent="0.15">
      <c r="A17" s="12">
        <v>15</v>
      </c>
      <c r="B17" s="16" t="s">
        <v>36</v>
      </c>
      <c r="C17" s="13" t="s">
        <v>142</v>
      </c>
      <c r="D17" s="14">
        <v>5178.58</v>
      </c>
      <c r="E17" s="14" t="s">
        <v>17</v>
      </c>
      <c r="F17" s="14" t="s">
        <v>17</v>
      </c>
      <c r="G17" s="16">
        <v>918</v>
      </c>
      <c r="H17" s="12">
        <v>17</v>
      </c>
      <c r="I17" s="12">
        <f>G17/H17</f>
        <v>54</v>
      </c>
      <c r="J17" s="12">
        <v>16</v>
      </c>
      <c r="K17" s="12">
        <v>0</v>
      </c>
      <c r="L17" s="14">
        <v>5178.58</v>
      </c>
      <c r="M17" s="16">
        <v>918</v>
      </c>
      <c r="N17" s="17" t="s">
        <v>38</v>
      </c>
      <c r="O17" s="18" t="s">
        <v>30</v>
      </c>
    </row>
    <row r="18" spans="1:15" s="23" customFormat="1" ht="25.5" customHeight="1" x14ac:dyDescent="0.15">
      <c r="A18" s="12">
        <v>16</v>
      </c>
      <c r="B18" s="16" t="s">
        <v>36</v>
      </c>
      <c r="C18" s="24" t="s">
        <v>143</v>
      </c>
      <c r="D18" s="25">
        <v>4977.8900000000003</v>
      </c>
      <c r="E18" s="14" t="s">
        <v>17</v>
      </c>
      <c r="F18" s="14" t="s">
        <v>17</v>
      </c>
      <c r="G18" s="26">
        <v>733</v>
      </c>
      <c r="H18" s="27">
        <v>9</v>
      </c>
      <c r="I18" s="27">
        <f>G18/H18</f>
        <v>81.444444444444443</v>
      </c>
      <c r="J18" s="27">
        <v>9</v>
      </c>
      <c r="K18" s="12">
        <v>0</v>
      </c>
      <c r="L18" s="14">
        <v>4977.8900000000003</v>
      </c>
      <c r="M18" s="16">
        <v>733</v>
      </c>
      <c r="N18" s="17" t="s">
        <v>38</v>
      </c>
      <c r="O18" s="18" t="s">
        <v>30</v>
      </c>
    </row>
    <row r="19" spans="1:15" s="23" customFormat="1" ht="25.5" customHeight="1" x14ac:dyDescent="0.15">
      <c r="A19" s="12">
        <v>17</v>
      </c>
      <c r="B19" s="16">
        <v>19</v>
      </c>
      <c r="C19" s="13" t="s">
        <v>106</v>
      </c>
      <c r="D19" s="14">
        <v>4377</v>
      </c>
      <c r="E19" s="14">
        <v>5062</v>
      </c>
      <c r="F19" s="15">
        <f>(D19-E19)/E19</f>
        <v>-0.13532200711181352</v>
      </c>
      <c r="G19" s="16">
        <v>884</v>
      </c>
      <c r="H19" s="12" t="s">
        <v>17</v>
      </c>
      <c r="I19" s="12" t="s">
        <v>17</v>
      </c>
      <c r="J19" s="12">
        <v>8</v>
      </c>
      <c r="K19" s="12">
        <v>4</v>
      </c>
      <c r="L19" s="14">
        <v>32697</v>
      </c>
      <c r="M19" s="16">
        <v>6694</v>
      </c>
      <c r="N19" s="17">
        <v>45317</v>
      </c>
      <c r="O19" s="18" t="s">
        <v>107</v>
      </c>
    </row>
    <row r="20" spans="1:15" s="23" customFormat="1" ht="25.5" customHeight="1" x14ac:dyDescent="0.15">
      <c r="A20" s="12">
        <v>18</v>
      </c>
      <c r="B20" s="16">
        <v>12</v>
      </c>
      <c r="C20" s="13" t="s">
        <v>118</v>
      </c>
      <c r="D20" s="14">
        <v>4362.32</v>
      </c>
      <c r="E20" s="14">
        <v>10498.45</v>
      </c>
      <c r="F20" s="15">
        <f>(D20-E20)/E20</f>
        <v>-0.5844796136572542</v>
      </c>
      <c r="G20" s="16">
        <v>643</v>
      </c>
      <c r="H20" s="12">
        <v>17</v>
      </c>
      <c r="I20" s="12">
        <f>G20/H20</f>
        <v>37.823529411764703</v>
      </c>
      <c r="J20" s="12">
        <v>7</v>
      </c>
      <c r="K20" s="12">
        <v>3</v>
      </c>
      <c r="L20" s="14">
        <v>30773.9</v>
      </c>
      <c r="M20" s="16">
        <v>4527</v>
      </c>
      <c r="N20" s="17">
        <v>45324</v>
      </c>
      <c r="O20" s="18" t="s">
        <v>28</v>
      </c>
    </row>
    <row r="21" spans="1:15" s="23" customFormat="1" ht="25.5" customHeight="1" x14ac:dyDescent="0.15">
      <c r="A21" s="12">
        <v>19</v>
      </c>
      <c r="B21" s="16" t="s">
        <v>36</v>
      </c>
      <c r="C21" s="24" t="s">
        <v>139</v>
      </c>
      <c r="D21" s="25">
        <v>3850</v>
      </c>
      <c r="E21" s="51" t="s">
        <v>17</v>
      </c>
      <c r="F21" s="51" t="s">
        <v>17</v>
      </c>
      <c r="G21" s="26">
        <v>474</v>
      </c>
      <c r="H21" s="51" t="s">
        <v>17</v>
      </c>
      <c r="I21" s="51" t="s">
        <v>17</v>
      </c>
      <c r="J21" s="27">
        <v>6</v>
      </c>
      <c r="K21" s="12">
        <v>0</v>
      </c>
      <c r="L21" s="14">
        <v>3850</v>
      </c>
      <c r="M21" s="16">
        <v>474</v>
      </c>
      <c r="N21" s="17" t="s">
        <v>38</v>
      </c>
      <c r="O21" s="29" t="s">
        <v>140</v>
      </c>
    </row>
    <row r="22" spans="1:15" s="23" customFormat="1" ht="25.5" customHeight="1" x14ac:dyDescent="0.15">
      <c r="A22" s="12">
        <v>20</v>
      </c>
      <c r="B22" s="16" t="s">
        <v>15</v>
      </c>
      <c r="C22" s="24" t="s">
        <v>145</v>
      </c>
      <c r="D22" s="25">
        <v>3818.5</v>
      </c>
      <c r="E22" s="14" t="s">
        <v>17</v>
      </c>
      <c r="F22" s="14" t="s">
        <v>17</v>
      </c>
      <c r="G22" s="26">
        <v>655</v>
      </c>
      <c r="H22" s="27">
        <v>21</v>
      </c>
      <c r="I22" s="27">
        <f t="shared" ref="I22:I30" si="1">G22/H22</f>
        <v>31.19047619047619</v>
      </c>
      <c r="J22" s="27">
        <v>7</v>
      </c>
      <c r="K22" s="12">
        <v>1</v>
      </c>
      <c r="L22" s="14">
        <v>3818.5</v>
      </c>
      <c r="M22" s="16">
        <v>655</v>
      </c>
      <c r="N22" s="17">
        <v>45338</v>
      </c>
      <c r="O22" s="18" t="s">
        <v>34</v>
      </c>
    </row>
    <row r="23" spans="1:15" s="23" customFormat="1" ht="25.5" customHeight="1" x14ac:dyDescent="0.15">
      <c r="A23" s="12">
        <v>21</v>
      </c>
      <c r="B23" s="14" t="s">
        <v>17</v>
      </c>
      <c r="C23" s="13" t="s">
        <v>148</v>
      </c>
      <c r="D23" s="14">
        <v>3794.02</v>
      </c>
      <c r="E23" s="14" t="s">
        <v>17</v>
      </c>
      <c r="F23" s="15" t="s">
        <v>17</v>
      </c>
      <c r="G23" s="16">
        <v>745</v>
      </c>
      <c r="H23" s="16">
        <v>19</v>
      </c>
      <c r="I23" s="21">
        <f t="shared" si="1"/>
        <v>39.210526315789473</v>
      </c>
      <c r="J23" s="12">
        <v>3</v>
      </c>
      <c r="K23" s="21" t="s">
        <v>17</v>
      </c>
      <c r="L23" s="14">
        <v>593161.4</v>
      </c>
      <c r="M23" s="16">
        <v>109329</v>
      </c>
      <c r="N23" s="17">
        <v>45023</v>
      </c>
      <c r="O23" s="18" t="s">
        <v>22</v>
      </c>
    </row>
    <row r="24" spans="1:15" s="23" customFormat="1" ht="25.5" customHeight="1" x14ac:dyDescent="0.15">
      <c r="A24" s="12">
        <v>22</v>
      </c>
      <c r="B24" s="16">
        <v>16</v>
      </c>
      <c r="C24" s="13" t="s">
        <v>103</v>
      </c>
      <c r="D24" s="14">
        <v>3279.2</v>
      </c>
      <c r="E24" s="14">
        <v>6622.16</v>
      </c>
      <c r="F24" s="15">
        <f>(D24-E24)/E24</f>
        <v>-0.50481413919325413</v>
      </c>
      <c r="G24" s="16">
        <v>508</v>
      </c>
      <c r="H24" s="12">
        <v>27</v>
      </c>
      <c r="I24" s="12">
        <f t="shared" si="1"/>
        <v>18.814814814814813</v>
      </c>
      <c r="J24" s="12">
        <v>7</v>
      </c>
      <c r="K24" s="12">
        <v>3</v>
      </c>
      <c r="L24" s="14">
        <v>30050.94</v>
      </c>
      <c r="M24" s="16">
        <v>4742</v>
      </c>
      <c r="N24" s="17">
        <v>45324</v>
      </c>
      <c r="O24" s="18" t="s">
        <v>30</v>
      </c>
    </row>
    <row r="25" spans="1:15" s="23" customFormat="1" ht="25.5" customHeight="1" x14ac:dyDescent="0.15">
      <c r="A25" s="12">
        <v>23</v>
      </c>
      <c r="B25" s="16" t="s">
        <v>36</v>
      </c>
      <c r="C25" s="13" t="s">
        <v>135</v>
      </c>
      <c r="D25" s="14">
        <v>3008.77</v>
      </c>
      <c r="E25" s="15" t="s">
        <v>17</v>
      </c>
      <c r="F25" s="15" t="s">
        <v>17</v>
      </c>
      <c r="G25" s="16">
        <v>497</v>
      </c>
      <c r="H25" s="12">
        <v>6</v>
      </c>
      <c r="I25" s="12">
        <f t="shared" si="1"/>
        <v>82.833333333333329</v>
      </c>
      <c r="J25" s="12">
        <v>6</v>
      </c>
      <c r="K25" s="12">
        <v>0</v>
      </c>
      <c r="L25" s="14">
        <v>3048.77</v>
      </c>
      <c r="M25" s="16">
        <v>617</v>
      </c>
      <c r="N25" s="17" t="s">
        <v>38</v>
      </c>
      <c r="O25" s="18" t="s">
        <v>40</v>
      </c>
    </row>
    <row r="26" spans="1:15" s="23" customFormat="1" ht="25.5" customHeight="1" x14ac:dyDescent="0.15">
      <c r="A26" s="12">
        <v>24</v>
      </c>
      <c r="B26" s="16">
        <v>17</v>
      </c>
      <c r="C26" s="13" t="s">
        <v>116</v>
      </c>
      <c r="D26" s="14">
        <v>2974.4</v>
      </c>
      <c r="E26" s="14">
        <v>5636.91</v>
      </c>
      <c r="F26" s="15">
        <f t="shared" ref="F26:F32" si="2">(D26-E26)/E26</f>
        <v>-0.47233502042785852</v>
      </c>
      <c r="G26" s="16">
        <v>480</v>
      </c>
      <c r="H26" s="12">
        <v>32</v>
      </c>
      <c r="I26" s="12">
        <f t="shared" si="1"/>
        <v>15</v>
      </c>
      <c r="J26" s="12">
        <v>9</v>
      </c>
      <c r="K26" s="12">
        <v>2</v>
      </c>
      <c r="L26" s="14">
        <v>15785.52</v>
      </c>
      <c r="M26" s="16">
        <v>2490</v>
      </c>
      <c r="N26" s="17">
        <v>45331</v>
      </c>
      <c r="O26" s="18" t="s">
        <v>40</v>
      </c>
    </row>
    <row r="27" spans="1:15" s="23" customFormat="1" ht="25.5" customHeight="1" x14ac:dyDescent="0.15">
      <c r="A27" s="12">
        <v>25</v>
      </c>
      <c r="B27" s="16">
        <v>24</v>
      </c>
      <c r="C27" s="13" t="s">
        <v>50</v>
      </c>
      <c r="D27" s="14">
        <v>2274.48</v>
      </c>
      <c r="E27" s="14">
        <v>1783.58</v>
      </c>
      <c r="F27" s="15">
        <f t="shared" si="2"/>
        <v>0.27523295843191792</v>
      </c>
      <c r="G27" s="16">
        <v>431</v>
      </c>
      <c r="H27" s="12">
        <v>18</v>
      </c>
      <c r="I27" s="12">
        <f t="shared" si="1"/>
        <v>23.944444444444443</v>
      </c>
      <c r="J27" s="12">
        <v>3</v>
      </c>
      <c r="K27" s="12">
        <v>7</v>
      </c>
      <c r="L27" s="14">
        <v>46780.01</v>
      </c>
      <c r="M27" s="16">
        <v>8919</v>
      </c>
      <c r="N27" s="17">
        <v>45296</v>
      </c>
      <c r="O27" s="18" t="s">
        <v>51</v>
      </c>
    </row>
    <row r="28" spans="1:15" s="23" customFormat="1" ht="25.5" customHeight="1" x14ac:dyDescent="0.15">
      <c r="A28" s="12">
        <v>26</v>
      </c>
      <c r="B28" s="12">
        <v>18</v>
      </c>
      <c r="C28" s="13" t="s">
        <v>144</v>
      </c>
      <c r="D28" s="14">
        <v>1909</v>
      </c>
      <c r="E28" s="14">
        <v>5511</v>
      </c>
      <c r="F28" s="15">
        <f t="shared" si="2"/>
        <v>-0.65360188713482126</v>
      </c>
      <c r="G28" s="16">
        <v>309</v>
      </c>
      <c r="H28" s="12">
        <v>10</v>
      </c>
      <c r="I28" s="12">
        <f t="shared" si="1"/>
        <v>30.9</v>
      </c>
      <c r="J28" s="12">
        <v>6</v>
      </c>
      <c r="K28" s="12">
        <v>2</v>
      </c>
      <c r="L28" s="14">
        <v>7420</v>
      </c>
      <c r="M28" s="16">
        <v>1208</v>
      </c>
      <c r="N28" s="17">
        <v>45331</v>
      </c>
      <c r="O28" s="18" t="s">
        <v>34</v>
      </c>
    </row>
    <row r="29" spans="1:15" s="23" customFormat="1" ht="25.5" customHeight="1" x14ac:dyDescent="0.15">
      <c r="A29" s="12">
        <v>27</v>
      </c>
      <c r="B29" s="16">
        <v>7</v>
      </c>
      <c r="C29" s="13" t="s">
        <v>128</v>
      </c>
      <c r="D29" s="14">
        <v>1879.98</v>
      </c>
      <c r="E29" s="14">
        <v>23336.74</v>
      </c>
      <c r="F29" s="15">
        <f t="shared" si="2"/>
        <v>-0.91944119015766557</v>
      </c>
      <c r="G29" s="16">
        <v>255</v>
      </c>
      <c r="H29" s="12">
        <v>11</v>
      </c>
      <c r="I29" s="12">
        <f t="shared" si="1"/>
        <v>23.181818181818183</v>
      </c>
      <c r="J29" s="12">
        <v>1</v>
      </c>
      <c r="K29" s="12" t="s">
        <v>17</v>
      </c>
      <c r="L29" s="14">
        <v>476152.17</v>
      </c>
      <c r="M29" s="16">
        <v>71130</v>
      </c>
      <c r="N29" s="17">
        <v>44456</v>
      </c>
      <c r="O29" s="18" t="s">
        <v>30</v>
      </c>
    </row>
    <row r="30" spans="1:15" s="23" customFormat="1" ht="25.5" customHeight="1" x14ac:dyDescent="0.15">
      <c r="A30" s="12">
        <v>28</v>
      </c>
      <c r="B30" s="12">
        <v>23</v>
      </c>
      <c r="C30" s="13" t="s">
        <v>33</v>
      </c>
      <c r="D30" s="14">
        <v>1856</v>
      </c>
      <c r="E30" s="14">
        <v>1828</v>
      </c>
      <c r="F30" s="15">
        <f t="shared" si="2"/>
        <v>1.5317286652078774E-2</v>
      </c>
      <c r="G30" s="20">
        <v>268</v>
      </c>
      <c r="H30" s="12">
        <v>8</v>
      </c>
      <c r="I30" s="12">
        <f t="shared" si="1"/>
        <v>33.5</v>
      </c>
      <c r="J30" s="12">
        <v>3</v>
      </c>
      <c r="K30" s="21">
        <v>9</v>
      </c>
      <c r="L30" s="14">
        <v>48576</v>
      </c>
      <c r="M30" s="20">
        <v>7623</v>
      </c>
      <c r="N30" s="17">
        <v>45282</v>
      </c>
      <c r="O30" s="18" t="s">
        <v>34</v>
      </c>
    </row>
    <row r="31" spans="1:15" s="23" customFormat="1" ht="25.5" customHeight="1" x14ac:dyDescent="0.15">
      <c r="A31" s="12">
        <v>29</v>
      </c>
      <c r="B31" s="16">
        <v>13</v>
      </c>
      <c r="C31" s="13" t="s">
        <v>108</v>
      </c>
      <c r="D31" s="14">
        <v>1628.2</v>
      </c>
      <c r="E31" s="14">
        <v>9835.24</v>
      </c>
      <c r="F31" s="15">
        <f t="shared" si="2"/>
        <v>-0.83445243837466088</v>
      </c>
      <c r="G31" s="16">
        <v>256</v>
      </c>
      <c r="H31" s="12">
        <v>14</v>
      </c>
      <c r="I31" s="12">
        <v>23.857142857142858</v>
      </c>
      <c r="J31" s="12">
        <v>3</v>
      </c>
      <c r="K31" s="12">
        <v>3</v>
      </c>
      <c r="L31" s="14">
        <v>44815.8</v>
      </c>
      <c r="M31" s="16">
        <v>6419</v>
      </c>
      <c r="N31" s="17">
        <v>45324</v>
      </c>
      <c r="O31" s="18" t="s">
        <v>22</v>
      </c>
    </row>
    <row r="32" spans="1:15" s="23" customFormat="1" ht="25.5" customHeight="1" x14ac:dyDescent="0.15">
      <c r="A32" s="12">
        <v>30</v>
      </c>
      <c r="B32" s="16">
        <v>27</v>
      </c>
      <c r="C32" s="13" t="s">
        <v>25</v>
      </c>
      <c r="D32" s="14">
        <v>1471.04</v>
      </c>
      <c r="E32" s="14">
        <v>729.56</v>
      </c>
      <c r="F32" s="15">
        <f t="shared" si="2"/>
        <v>1.0163386150556502</v>
      </c>
      <c r="G32" s="16">
        <v>201</v>
      </c>
      <c r="H32" s="12">
        <v>14</v>
      </c>
      <c r="I32" s="12">
        <f>G32/H32</f>
        <v>14.357142857142858</v>
      </c>
      <c r="J32" s="12">
        <v>1</v>
      </c>
      <c r="K32" s="12">
        <v>12</v>
      </c>
      <c r="L32" s="14">
        <v>521656.67</v>
      </c>
      <c r="M32" s="16">
        <v>71488</v>
      </c>
      <c r="N32" s="17">
        <v>45261</v>
      </c>
      <c r="O32" s="18" t="s">
        <v>26</v>
      </c>
    </row>
    <row r="33" spans="1:15" s="23" customFormat="1" ht="25.5" customHeight="1" x14ac:dyDescent="0.15">
      <c r="A33" s="12">
        <v>31</v>
      </c>
      <c r="B33" s="16" t="s">
        <v>15</v>
      </c>
      <c r="C33" s="13" t="s">
        <v>149</v>
      </c>
      <c r="D33" s="14">
        <v>1303.4000000000001</v>
      </c>
      <c r="E33" s="14">
        <v>1303.4000000000001</v>
      </c>
      <c r="F33" s="15">
        <v>-0.73032069970845481</v>
      </c>
      <c r="G33" s="16">
        <v>180</v>
      </c>
      <c r="H33" s="12">
        <v>4</v>
      </c>
      <c r="I33" s="12">
        <v>16.75</v>
      </c>
      <c r="J33" s="12">
        <v>1</v>
      </c>
      <c r="K33" s="12">
        <v>1</v>
      </c>
      <c r="L33" s="14">
        <v>1303.4000000000001</v>
      </c>
      <c r="M33" s="16">
        <v>180</v>
      </c>
      <c r="N33" s="17">
        <v>45338</v>
      </c>
      <c r="O33" s="18" t="s">
        <v>150</v>
      </c>
    </row>
    <row r="34" spans="1:15" s="23" customFormat="1" ht="25.5" customHeight="1" x14ac:dyDescent="0.15">
      <c r="A34" s="12">
        <v>32</v>
      </c>
      <c r="B34" s="16" t="s">
        <v>15</v>
      </c>
      <c r="C34" s="13" t="s">
        <v>146</v>
      </c>
      <c r="D34" s="14">
        <v>1196.24</v>
      </c>
      <c r="E34" s="14" t="s">
        <v>17</v>
      </c>
      <c r="F34" s="15" t="s">
        <v>17</v>
      </c>
      <c r="G34" s="16">
        <v>245</v>
      </c>
      <c r="H34" s="12">
        <v>18</v>
      </c>
      <c r="I34" s="12">
        <v>14.0625</v>
      </c>
      <c r="J34" s="12">
        <v>8</v>
      </c>
      <c r="K34" s="12">
        <v>1</v>
      </c>
      <c r="L34" s="14">
        <v>1196.24</v>
      </c>
      <c r="M34" s="16">
        <v>245</v>
      </c>
      <c r="N34" s="17">
        <v>45338</v>
      </c>
      <c r="O34" s="18" t="s">
        <v>97</v>
      </c>
    </row>
    <row r="35" spans="1:15" s="23" customFormat="1" ht="25.5" customHeight="1" x14ac:dyDescent="0.15">
      <c r="A35" s="12">
        <v>33</v>
      </c>
      <c r="B35" s="16">
        <v>30</v>
      </c>
      <c r="C35" s="13" t="s">
        <v>42</v>
      </c>
      <c r="D35" s="14">
        <v>964.9</v>
      </c>
      <c r="E35" s="14">
        <v>343.9</v>
      </c>
      <c r="F35" s="15">
        <f t="shared" ref="F35:F40" si="3">(D35-E35)/E35</f>
        <v>1.8057574876417564</v>
      </c>
      <c r="G35" s="16">
        <v>143</v>
      </c>
      <c r="H35" s="12">
        <v>6</v>
      </c>
      <c r="I35" s="12">
        <f>G35/H35</f>
        <v>23.833333333333332</v>
      </c>
      <c r="J35" s="12">
        <v>3</v>
      </c>
      <c r="K35" s="12">
        <v>13</v>
      </c>
      <c r="L35" s="14">
        <v>54744</v>
      </c>
      <c r="M35" s="16">
        <v>8654</v>
      </c>
      <c r="N35" s="17">
        <v>45254</v>
      </c>
      <c r="O35" s="18" t="s">
        <v>40</v>
      </c>
    </row>
    <row r="36" spans="1:15" s="23" customFormat="1" ht="25.5" customHeight="1" x14ac:dyDescent="0.15">
      <c r="A36" s="12">
        <v>34</v>
      </c>
      <c r="B36" s="16">
        <v>25</v>
      </c>
      <c r="C36" s="13" t="s">
        <v>69</v>
      </c>
      <c r="D36" s="14">
        <v>667.3</v>
      </c>
      <c r="E36" s="14">
        <v>1066.8900000000001</v>
      </c>
      <c r="F36" s="15">
        <f t="shared" si="3"/>
        <v>-0.37453720627243681</v>
      </c>
      <c r="G36" s="20">
        <v>180</v>
      </c>
      <c r="H36" s="12">
        <v>6</v>
      </c>
      <c r="I36" s="12">
        <f>G36/H36</f>
        <v>30</v>
      </c>
      <c r="J36" s="12">
        <v>3</v>
      </c>
      <c r="K36" s="21">
        <v>6</v>
      </c>
      <c r="L36" s="14">
        <v>71648.759999999995</v>
      </c>
      <c r="M36" s="16">
        <v>11226</v>
      </c>
      <c r="N36" s="17">
        <v>45303</v>
      </c>
      <c r="O36" s="18" t="s">
        <v>40</v>
      </c>
    </row>
    <row r="37" spans="1:15" s="23" customFormat="1" ht="25.5" customHeight="1" x14ac:dyDescent="0.15">
      <c r="A37" s="12">
        <v>35</v>
      </c>
      <c r="B37" s="16">
        <v>42</v>
      </c>
      <c r="C37" s="13" t="s">
        <v>39</v>
      </c>
      <c r="D37" s="14">
        <v>581.4</v>
      </c>
      <c r="E37" s="14">
        <v>187.1</v>
      </c>
      <c r="F37" s="15">
        <f t="shared" si="3"/>
        <v>2.107429182255478</v>
      </c>
      <c r="G37" s="16">
        <v>83</v>
      </c>
      <c r="H37" s="12">
        <v>4</v>
      </c>
      <c r="I37" s="12">
        <f>G37/H37</f>
        <v>20.75</v>
      </c>
      <c r="J37" s="12">
        <v>1</v>
      </c>
      <c r="K37" s="12">
        <v>10</v>
      </c>
      <c r="L37" s="14">
        <v>33183.25</v>
      </c>
      <c r="M37" s="16">
        <v>5110</v>
      </c>
      <c r="N37" s="17">
        <v>45275</v>
      </c>
      <c r="O37" s="18" t="s">
        <v>40</v>
      </c>
    </row>
    <row r="38" spans="1:15" s="23" customFormat="1" ht="25.5" customHeight="1" x14ac:dyDescent="0.15">
      <c r="A38" s="12">
        <v>36</v>
      </c>
      <c r="B38" s="16">
        <v>40</v>
      </c>
      <c r="C38" s="13" t="s">
        <v>81</v>
      </c>
      <c r="D38" s="14">
        <v>515.79999999999995</v>
      </c>
      <c r="E38" s="14">
        <v>203.6</v>
      </c>
      <c r="F38" s="15">
        <f t="shared" si="3"/>
        <v>1.5333988212180745</v>
      </c>
      <c r="G38" s="20">
        <v>67</v>
      </c>
      <c r="H38" s="12">
        <v>4</v>
      </c>
      <c r="I38" s="12">
        <f>G38/H38</f>
        <v>16.75</v>
      </c>
      <c r="J38" s="12">
        <v>2</v>
      </c>
      <c r="K38" s="21">
        <v>6</v>
      </c>
      <c r="L38" s="14">
        <v>9542.15</v>
      </c>
      <c r="M38" s="20">
        <v>1512</v>
      </c>
      <c r="N38" s="17">
        <v>45303</v>
      </c>
      <c r="O38" s="18" t="s">
        <v>28</v>
      </c>
    </row>
    <row r="39" spans="1:15" s="23" customFormat="1" ht="25.5" customHeight="1" x14ac:dyDescent="0.15">
      <c r="A39" s="12">
        <v>37</v>
      </c>
      <c r="B39" s="16">
        <v>30</v>
      </c>
      <c r="C39" s="13" t="s">
        <v>41</v>
      </c>
      <c r="D39" s="14">
        <v>426</v>
      </c>
      <c r="E39" s="14">
        <v>594.6</v>
      </c>
      <c r="F39" s="15">
        <f t="shared" si="3"/>
        <v>-0.28355196770938451</v>
      </c>
      <c r="G39" s="16">
        <v>83</v>
      </c>
      <c r="H39" s="12">
        <v>2</v>
      </c>
      <c r="I39" s="12">
        <f>G39/H39</f>
        <v>41.5</v>
      </c>
      <c r="J39" s="12">
        <v>1</v>
      </c>
      <c r="K39" s="12">
        <v>13</v>
      </c>
      <c r="L39" s="14">
        <v>58481.52</v>
      </c>
      <c r="M39" s="16">
        <v>9155</v>
      </c>
      <c r="N39" s="17">
        <v>45254</v>
      </c>
      <c r="O39" s="18" t="s">
        <v>30</v>
      </c>
    </row>
    <row r="40" spans="1:15" s="23" customFormat="1" ht="25.5" customHeight="1" x14ac:dyDescent="0.15">
      <c r="A40" s="12">
        <v>38</v>
      </c>
      <c r="B40" s="16">
        <v>32</v>
      </c>
      <c r="C40" s="13" t="s">
        <v>27</v>
      </c>
      <c r="D40" s="14">
        <v>326</v>
      </c>
      <c r="E40" s="14">
        <v>361.5</v>
      </c>
      <c r="F40" s="15">
        <f t="shared" si="3"/>
        <v>-9.8201936376210233E-2</v>
      </c>
      <c r="G40" s="16">
        <v>78</v>
      </c>
      <c r="H40" s="12">
        <v>4</v>
      </c>
      <c r="I40" s="12">
        <v>25.666666666666668</v>
      </c>
      <c r="J40" s="12">
        <v>1</v>
      </c>
      <c r="K40" s="12">
        <v>8</v>
      </c>
      <c r="L40" s="14">
        <v>41529.82</v>
      </c>
      <c r="M40" s="16">
        <v>8231</v>
      </c>
      <c r="N40" s="17">
        <v>45289</v>
      </c>
      <c r="O40" s="18" t="s">
        <v>28</v>
      </c>
    </row>
    <row r="41" spans="1:15" s="23" customFormat="1" ht="25.5" customHeight="1" x14ac:dyDescent="0.15">
      <c r="A41" s="12">
        <v>39</v>
      </c>
      <c r="B41" s="12">
        <v>38</v>
      </c>
      <c r="C41" s="13" t="s">
        <v>73</v>
      </c>
      <c r="D41" s="14">
        <v>278</v>
      </c>
      <c r="E41" s="14" t="s">
        <v>17</v>
      </c>
      <c r="F41" s="14" t="s">
        <v>17</v>
      </c>
      <c r="G41" s="16">
        <v>103</v>
      </c>
      <c r="H41" s="12">
        <v>2</v>
      </c>
      <c r="I41" s="12">
        <f t="shared" ref="I41:I49" si="4">G41/H41</f>
        <v>51.5</v>
      </c>
      <c r="J41" s="12">
        <v>2</v>
      </c>
      <c r="K41" s="15" t="s">
        <v>17</v>
      </c>
      <c r="L41" s="14">
        <v>4362.6000000000004</v>
      </c>
      <c r="M41" s="16">
        <v>824</v>
      </c>
      <c r="N41" s="17">
        <v>45303</v>
      </c>
      <c r="O41" s="18" t="s">
        <v>34</v>
      </c>
    </row>
    <row r="42" spans="1:15" s="23" customFormat="1" ht="25.5" customHeight="1" x14ac:dyDescent="0.15">
      <c r="A42" s="12">
        <v>40</v>
      </c>
      <c r="B42" s="16">
        <v>31</v>
      </c>
      <c r="C42" s="13" t="s">
        <v>74</v>
      </c>
      <c r="D42" s="14">
        <v>251.1</v>
      </c>
      <c r="E42" s="14">
        <v>583.6</v>
      </c>
      <c r="F42" s="15">
        <f>(D42-E42)/E42</f>
        <v>-0.56973954763536672</v>
      </c>
      <c r="G42" s="16">
        <v>41</v>
      </c>
      <c r="H42" s="12">
        <v>2</v>
      </c>
      <c r="I42" s="12">
        <f t="shared" si="4"/>
        <v>20.5</v>
      </c>
      <c r="J42" s="12">
        <v>2</v>
      </c>
      <c r="K42" s="15" t="s">
        <v>17</v>
      </c>
      <c r="L42" s="14">
        <v>208074.2</v>
      </c>
      <c r="M42" s="16">
        <v>32132</v>
      </c>
      <c r="N42" s="17">
        <v>45191</v>
      </c>
      <c r="O42" s="18" t="s">
        <v>40</v>
      </c>
    </row>
    <row r="43" spans="1:15" s="23" customFormat="1" ht="25.5" customHeight="1" x14ac:dyDescent="0.15">
      <c r="A43" s="12">
        <v>41</v>
      </c>
      <c r="B43" s="16">
        <v>36</v>
      </c>
      <c r="C43" s="13" t="s">
        <v>131</v>
      </c>
      <c r="D43" s="14">
        <v>238</v>
      </c>
      <c r="E43" s="14">
        <v>251.5</v>
      </c>
      <c r="F43" s="15">
        <f>(D43-E43)/E43</f>
        <v>-5.3677932405566599E-2</v>
      </c>
      <c r="G43" s="20">
        <v>42</v>
      </c>
      <c r="H43" s="16">
        <v>2</v>
      </c>
      <c r="I43" s="21">
        <f t="shared" si="4"/>
        <v>21</v>
      </c>
      <c r="J43" s="12">
        <v>2</v>
      </c>
      <c r="K43" s="21">
        <v>2</v>
      </c>
      <c r="L43" s="14">
        <v>489.5</v>
      </c>
      <c r="M43" s="20">
        <v>101</v>
      </c>
      <c r="N43" s="17">
        <v>45331</v>
      </c>
      <c r="O43" s="18" t="s">
        <v>46</v>
      </c>
    </row>
    <row r="44" spans="1:15" s="23" customFormat="1" ht="25.5" customHeight="1" x14ac:dyDescent="0.15">
      <c r="A44" s="12">
        <v>42</v>
      </c>
      <c r="B44" s="16">
        <v>20</v>
      </c>
      <c r="C44" s="13" t="s">
        <v>64</v>
      </c>
      <c r="D44" s="14">
        <v>220.9</v>
      </c>
      <c r="E44" s="14">
        <v>3048.6</v>
      </c>
      <c r="F44" s="15">
        <f>(D44-E44)/E44</f>
        <v>-0.9275405103982155</v>
      </c>
      <c r="G44" s="16">
        <v>28</v>
      </c>
      <c r="H44" s="12">
        <v>1</v>
      </c>
      <c r="I44" s="12">
        <f t="shared" si="4"/>
        <v>28</v>
      </c>
      <c r="J44" s="12">
        <v>1</v>
      </c>
      <c r="K44" s="12">
        <v>6</v>
      </c>
      <c r="L44" s="14">
        <v>144358.75</v>
      </c>
      <c r="M44" s="16">
        <v>20799</v>
      </c>
      <c r="N44" s="17">
        <v>45303</v>
      </c>
      <c r="O44" s="18" t="s">
        <v>51</v>
      </c>
    </row>
    <row r="45" spans="1:15" s="23" customFormat="1" ht="25.5" customHeight="1" x14ac:dyDescent="0.15">
      <c r="A45" s="12">
        <v>43</v>
      </c>
      <c r="B45" s="14" t="s">
        <v>17</v>
      </c>
      <c r="C45" s="13" t="s">
        <v>52</v>
      </c>
      <c r="D45" s="14">
        <v>124</v>
      </c>
      <c r="E45" s="14" t="s">
        <v>17</v>
      </c>
      <c r="F45" s="14" t="s">
        <v>17</v>
      </c>
      <c r="G45" s="16">
        <v>24</v>
      </c>
      <c r="H45" s="12">
        <v>1</v>
      </c>
      <c r="I45" s="12">
        <f t="shared" si="4"/>
        <v>24</v>
      </c>
      <c r="J45" s="12">
        <v>1</v>
      </c>
      <c r="K45" s="15" t="s">
        <v>17</v>
      </c>
      <c r="L45" s="14">
        <v>3232.58</v>
      </c>
      <c r="M45" s="16">
        <v>709</v>
      </c>
      <c r="N45" s="17">
        <v>45282</v>
      </c>
      <c r="O45" s="18" t="s">
        <v>40</v>
      </c>
    </row>
    <row r="46" spans="1:15" s="23" customFormat="1" ht="25.5" customHeight="1" x14ac:dyDescent="0.15">
      <c r="A46" s="12">
        <v>44</v>
      </c>
      <c r="B46" s="16">
        <v>37</v>
      </c>
      <c r="C46" s="13" t="s">
        <v>91</v>
      </c>
      <c r="D46" s="14">
        <v>108.4</v>
      </c>
      <c r="E46" s="14">
        <v>247.4</v>
      </c>
      <c r="F46" s="15">
        <f>(D46-E46)/E46</f>
        <v>-0.56184316895715436</v>
      </c>
      <c r="G46" s="16">
        <v>14</v>
      </c>
      <c r="H46" s="12">
        <v>3</v>
      </c>
      <c r="I46" s="12">
        <f t="shared" si="4"/>
        <v>4.666666666666667</v>
      </c>
      <c r="J46" s="12">
        <v>2</v>
      </c>
      <c r="K46" s="12">
        <v>7</v>
      </c>
      <c r="L46" s="14">
        <v>6746.26</v>
      </c>
      <c r="M46" s="16">
        <v>1105</v>
      </c>
      <c r="N46" s="17">
        <v>45296</v>
      </c>
      <c r="O46" s="18" t="s">
        <v>56</v>
      </c>
    </row>
    <row r="47" spans="1:15" s="23" customFormat="1" ht="25.5" customHeight="1" x14ac:dyDescent="0.15">
      <c r="A47" s="12">
        <v>45</v>
      </c>
      <c r="B47" s="12">
        <v>26</v>
      </c>
      <c r="C47" s="13" t="s">
        <v>110</v>
      </c>
      <c r="D47" s="14">
        <v>106</v>
      </c>
      <c r="E47" s="14">
        <v>862</v>
      </c>
      <c r="F47" s="15">
        <f>(D47-E47)/E47</f>
        <v>-0.87703016241299303</v>
      </c>
      <c r="G47" s="16">
        <v>22</v>
      </c>
      <c r="H47" s="12">
        <v>1</v>
      </c>
      <c r="I47" s="12">
        <f t="shared" si="4"/>
        <v>22</v>
      </c>
      <c r="J47" s="12">
        <v>1</v>
      </c>
      <c r="K47" s="12">
        <v>4</v>
      </c>
      <c r="L47" s="14">
        <v>5605.5</v>
      </c>
      <c r="M47" s="16">
        <v>990</v>
      </c>
      <c r="N47" s="17">
        <v>45317</v>
      </c>
      <c r="O47" s="18" t="s">
        <v>34</v>
      </c>
    </row>
    <row r="48" spans="1:15" s="23" customFormat="1" ht="25.5" customHeight="1" x14ac:dyDescent="0.15">
      <c r="A48" s="12">
        <v>46</v>
      </c>
      <c r="B48" s="16">
        <v>46</v>
      </c>
      <c r="C48" s="13" t="s">
        <v>45</v>
      </c>
      <c r="D48" s="14">
        <v>85</v>
      </c>
      <c r="E48" s="14">
        <v>85</v>
      </c>
      <c r="F48" s="15">
        <f>(D48-E48)/E48</f>
        <v>0</v>
      </c>
      <c r="G48" s="16">
        <v>17</v>
      </c>
      <c r="H48" s="12">
        <v>1</v>
      </c>
      <c r="I48" s="21">
        <f t="shared" si="4"/>
        <v>17</v>
      </c>
      <c r="J48" s="12">
        <v>1</v>
      </c>
      <c r="K48" s="12">
        <v>8</v>
      </c>
      <c r="L48" s="14">
        <v>2756.02</v>
      </c>
      <c r="M48" s="16">
        <v>613</v>
      </c>
      <c r="N48" s="17">
        <v>45289</v>
      </c>
      <c r="O48" s="18" t="s">
        <v>46</v>
      </c>
    </row>
    <row r="49" spans="1:15" s="23" customFormat="1" ht="25.5" customHeight="1" x14ac:dyDescent="0.15">
      <c r="A49" s="12">
        <v>47</v>
      </c>
      <c r="B49" s="14" t="s">
        <v>17</v>
      </c>
      <c r="C49" s="24" t="s">
        <v>117</v>
      </c>
      <c r="D49" s="25">
        <v>29.5</v>
      </c>
      <c r="E49" s="14" t="s">
        <v>17</v>
      </c>
      <c r="F49" s="14" t="s">
        <v>17</v>
      </c>
      <c r="G49" s="26">
        <v>8</v>
      </c>
      <c r="H49" s="27">
        <v>2</v>
      </c>
      <c r="I49" s="12">
        <f t="shared" si="4"/>
        <v>4</v>
      </c>
      <c r="J49" s="27">
        <v>1</v>
      </c>
      <c r="K49" s="15" t="s">
        <v>17</v>
      </c>
      <c r="L49" s="25">
        <v>523.16</v>
      </c>
      <c r="M49" s="26">
        <v>93</v>
      </c>
      <c r="N49" s="28">
        <v>45324</v>
      </c>
      <c r="O49" s="29" t="s">
        <v>80</v>
      </c>
    </row>
    <row r="50" spans="1:15" s="40" customFormat="1" ht="24.95" customHeight="1" x14ac:dyDescent="0.2">
      <c r="A50" s="30"/>
      <c r="B50" s="30"/>
      <c r="C50" s="31" t="s">
        <v>122</v>
      </c>
      <c r="D50" s="32">
        <f>SUBTOTAL(109,Table132458791011121314151617181920212223262425272829303132333435363738345678[Pajamos 
(GBO)])</f>
        <v>780061.27000000014</v>
      </c>
      <c r="E50" s="32" t="s">
        <v>153</v>
      </c>
      <c r="F50" s="33">
        <f t="shared" ref="F50" si="5">(D50-E50)/E50</f>
        <v>0.27653932823303218</v>
      </c>
      <c r="G50" s="34">
        <f>SUBTOTAL(109,Table132458791011121314151617181920212223262425272829303132333435363738345678[Žiūrovų sk. 
(ADM)])</f>
        <v>119886</v>
      </c>
      <c r="H50" s="35"/>
      <c r="I50" s="35"/>
      <c r="J50" s="35"/>
      <c r="K50" s="31"/>
      <c r="L50" s="36"/>
      <c r="M50" s="37"/>
      <c r="N50" s="38"/>
      <c r="O50" s="39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C842-BED9-472A-B64C-956BCE4FB093}">
  <sheetPr codeName="Sheet14"/>
  <dimension ref="A1:P56"/>
  <sheetViews>
    <sheetView zoomScale="60" zoomScaleNormal="60" workbookViewId="0">
      <selection activeCell="B43" sqref="B43:O43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86</v>
      </c>
      <c r="D3" s="14">
        <v>140617.03</v>
      </c>
      <c r="E3" s="14">
        <v>188709.63</v>
      </c>
      <c r="F3" s="15">
        <f>(D3-E3)/E3</f>
        <v>-0.25484973925284049</v>
      </c>
      <c r="G3" s="16">
        <v>21124</v>
      </c>
      <c r="H3" s="15" t="s">
        <v>17</v>
      </c>
      <c r="I3" s="15" t="s">
        <v>17</v>
      </c>
      <c r="J3" s="15" t="s">
        <v>17</v>
      </c>
      <c r="K3" s="12">
        <v>4</v>
      </c>
      <c r="L3" s="14">
        <v>1073144.8600000001</v>
      </c>
      <c r="M3" s="16">
        <v>154747</v>
      </c>
      <c r="N3" s="17">
        <v>45310</v>
      </c>
      <c r="O3" s="18" t="s">
        <v>87</v>
      </c>
    </row>
    <row r="4" spans="1:15" s="19" customFormat="1" ht="25.5" customHeight="1" x14ac:dyDescent="0.2">
      <c r="A4" s="12">
        <v>2</v>
      </c>
      <c r="B4" s="12" t="s">
        <v>36</v>
      </c>
      <c r="C4" s="13" t="s">
        <v>136</v>
      </c>
      <c r="D4" s="14">
        <v>120020.448</v>
      </c>
      <c r="E4" s="14" t="s">
        <v>17</v>
      </c>
      <c r="F4" s="15" t="s">
        <v>17</v>
      </c>
      <c r="G4" s="16">
        <v>15324</v>
      </c>
      <c r="H4" s="12" t="s">
        <v>17</v>
      </c>
      <c r="I4" s="12" t="s">
        <v>17</v>
      </c>
      <c r="J4" s="12">
        <v>12</v>
      </c>
      <c r="K4" s="12">
        <v>0</v>
      </c>
      <c r="L4" s="14">
        <v>120020.448</v>
      </c>
      <c r="M4" s="16">
        <v>15324</v>
      </c>
      <c r="N4" s="17" t="s">
        <v>38</v>
      </c>
      <c r="O4" s="18" t="s">
        <v>137</v>
      </c>
    </row>
    <row r="5" spans="1:15" s="19" customFormat="1" ht="25.5" customHeight="1" x14ac:dyDescent="0.2">
      <c r="A5" s="12">
        <v>3</v>
      </c>
      <c r="B5" s="12">
        <v>3</v>
      </c>
      <c r="C5" s="13" t="s">
        <v>84</v>
      </c>
      <c r="D5" s="14">
        <v>61928.1</v>
      </c>
      <c r="E5" s="14">
        <v>64256.89</v>
      </c>
      <c r="F5" s="15">
        <f>(D5-E5)/E5</f>
        <v>-3.6241872272374229E-2</v>
      </c>
      <c r="G5" s="16">
        <v>8436</v>
      </c>
      <c r="H5" s="12">
        <v>178</v>
      </c>
      <c r="I5" s="12">
        <f t="shared" ref="I5:I20" si="0">G5/H5</f>
        <v>47.393258426966291</v>
      </c>
      <c r="J5" s="12">
        <v>13</v>
      </c>
      <c r="K5" s="12">
        <v>4</v>
      </c>
      <c r="L5" s="14">
        <v>248712.01</v>
      </c>
      <c r="M5" s="16">
        <v>35753</v>
      </c>
      <c r="N5" s="17">
        <v>45310</v>
      </c>
      <c r="O5" s="18" t="s">
        <v>32</v>
      </c>
    </row>
    <row r="6" spans="1:15" s="19" customFormat="1" ht="25.5" customHeight="1" x14ac:dyDescent="0.2">
      <c r="A6" s="12">
        <v>4</v>
      </c>
      <c r="B6" s="12">
        <v>2</v>
      </c>
      <c r="C6" s="13" t="s">
        <v>16</v>
      </c>
      <c r="D6" s="14">
        <v>60151</v>
      </c>
      <c r="E6" s="14">
        <v>75541</v>
      </c>
      <c r="F6" s="15">
        <f>(D6-E6)/E6</f>
        <v>-0.20373042453766829</v>
      </c>
      <c r="G6" s="16">
        <v>8604</v>
      </c>
      <c r="H6" s="12">
        <v>52</v>
      </c>
      <c r="I6" s="12">
        <f t="shared" si="0"/>
        <v>165.46153846153845</v>
      </c>
      <c r="J6" s="12">
        <v>8</v>
      </c>
      <c r="K6" s="12">
        <v>7</v>
      </c>
      <c r="L6" s="14">
        <v>1642047</v>
      </c>
      <c r="M6" s="16">
        <v>228433</v>
      </c>
      <c r="N6" s="17">
        <v>45289</v>
      </c>
      <c r="O6" s="18" t="s">
        <v>18</v>
      </c>
    </row>
    <row r="7" spans="1:15" s="19" customFormat="1" ht="25.5" customHeight="1" x14ac:dyDescent="0.2">
      <c r="A7" s="12">
        <v>5</v>
      </c>
      <c r="B7" s="12" t="s">
        <v>15</v>
      </c>
      <c r="C7" s="13" t="s">
        <v>119</v>
      </c>
      <c r="D7" s="14">
        <v>35649.269999999997</v>
      </c>
      <c r="E7" s="15" t="s">
        <v>17</v>
      </c>
      <c r="F7" s="15" t="s">
        <v>17</v>
      </c>
      <c r="G7" s="16">
        <v>6969</v>
      </c>
      <c r="H7" s="12">
        <v>231</v>
      </c>
      <c r="I7" s="12">
        <f t="shared" si="0"/>
        <v>30.168831168831169</v>
      </c>
      <c r="J7" s="12">
        <v>18</v>
      </c>
      <c r="K7" s="12">
        <v>1</v>
      </c>
      <c r="L7" s="14">
        <v>40364.83</v>
      </c>
      <c r="M7" s="16">
        <v>7818</v>
      </c>
      <c r="N7" s="17">
        <v>45331</v>
      </c>
      <c r="O7" s="18" t="s">
        <v>30</v>
      </c>
    </row>
    <row r="8" spans="1:15" s="19" customFormat="1" ht="25.5" customHeight="1" x14ac:dyDescent="0.2">
      <c r="A8" s="12">
        <v>6</v>
      </c>
      <c r="B8" s="12">
        <v>4</v>
      </c>
      <c r="C8" s="13" t="s">
        <v>95</v>
      </c>
      <c r="D8" s="14">
        <v>24516.5</v>
      </c>
      <c r="E8" s="14">
        <v>32872.550000000003</v>
      </c>
      <c r="F8" s="15">
        <f>(D8-E8)/E8</f>
        <v>-0.25419536969295059</v>
      </c>
      <c r="G8" s="16">
        <v>3479</v>
      </c>
      <c r="H8" s="12">
        <v>109</v>
      </c>
      <c r="I8" s="12">
        <f t="shared" si="0"/>
        <v>31.917431192660551</v>
      </c>
      <c r="J8" s="12">
        <v>11</v>
      </c>
      <c r="K8" s="12">
        <v>3</v>
      </c>
      <c r="L8" s="14">
        <v>121183.08</v>
      </c>
      <c r="M8" s="16">
        <v>17701</v>
      </c>
      <c r="N8" s="17">
        <v>45317</v>
      </c>
      <c r="O8" s="18" t="s">
        <v>94</v>
      </c>
    </row>
    <row r="9" spans="1:15" s="19" customFormat="1" ht="25.5" customHeight="1" x14ac:dyDescent="0.2">
      <c r="A9" s="12">
        <v>7</v>
      </c>
      <c r="B9" s="12" t="s">
        <v>17</v>
      </c>
      <c r="C9" s="13" t="s">
        <v>128</v>
      </c>
      <c r="D9" s="14">
        <v>23336.74</v>
      </c>
      <c r="E9" s="14" t="s">
        <v>17</v>
      </c>
      <c r="F9" s="15" t="s">
        <v>17</v>
      </c>
      <c r="G9" s="16">
        <v>3279</v>
      </c>
      <c r="H9" s="12">
        <v>154</v>
      </c>
      <c r="I9" s="12">
        <f t="shared" si="0"/>
        <v>21.292207792207794</v>
      </c>
      <c r="J9" s="12">
        <v>16</v>
      </c>
      <c r="K9" s="12" t="s">
        <v>17</v>
      </c>
      <c r="L9" s="14">
        <v>474272.19</v>
      </c>
      <c r="M9" s="16">
        <v>70875</v>
      </c>
      <c r="N9" s="17">
        <v>44456</v>
      </c>
      <c r="O9" s="18" t="s">
        <v>30</v>
      </c>
    </row>
    <row r="10" spans="1:15" s="19" customFormat="1" ht="25.5" customHeight="1" x14ac:dyDescent="0.2">
      <c r="A10" s="12">
        <v>8</v>
      </c>
      <c r="B10" s="12">
        <v>5</v>
      </c>
      <c r="C10" s="13" t="s">
        <v>21</v>
      </c>
      <c r="D10" s="14">
        <v>22579.57</v>
      </c>
      <c r="E10" s="14">
        <v>31487.06</v>
      </c>
      <c r="F10" s="15">
        <f>(D10-E10)/E10</f>
        <v>-0.28289367124145604</v>
      </c>
      <c r="G10" s="16">
        <v>4314</v>
      </c>
      <c r="H10" s="12">
        <v>118</v>
      </c>
      <c r="I10" s="12">
        <f t="shared" si="0"/>
        <v>36.559322033898304</v>
      </c>
      <c r="J10" s="12">
        <v>11</v>
      </c>
      <c r="K10" s="12">
        <v>8</v>
      </c>
      <c r="L10" s="14">
        <v>475006.12</v>
      </c>
      <c r="M10" s="16">
        <v>86945</v>
      </c>
      <c r="N10" s="17">
        <v>45282</v>
      </c>
      <c r="O10" s="18" t="s">
        <v>22</v>
      </c>
    </row>
    <row r="11" spans="1:15" s="23" customFormat="1" ht="25.5" customHeight="1" x14ac:dyDescent="0.15">
      <c r="A11" s="12">
        <v>9</v>
      </c>
      <c r="B11" s="12" t="s">
        <v>15</v>
      </c>
      <c r="C11" s="13" t="s">
        <v>120</v>
      </c>
      <c r="D11" s="14">
        <v>18652.560000000001</v>
      </c>
      <c r="E11" s="15" t="s">
        <v>17</v>
      </c>
      <c r="F11" s="15" t="s">
        <v>17</v>
      </c>
      <c r="G11" s="16">
        <v>2731</v>
      </c>
      <c r="H11" s="12">
        <v>117</v>
      </c>
      <c r="I11" s="12">
        <f t="shared" si="0"/>
        <v>23.341880341880341</v>
      </c>
      <c r="J11" s="12">
        <v>13</v>
      </c>
      <c r="K11" s="12">
        <v>1</v>
      </c>
      <c r="L11" s="14">
        <v>18771.560000000001</v>
      </c>
      <c r="M11" s="16">
        <v>2747</v>
      </c>
      <c r="N11" s="17">
        <v>45331</v>
      </c>
      <c r="O11" s="18" t="s">
        <v>30</v>
      </c>
    </row>
    <row r="12" spans="1:15" s="23" customFormat="1" ht="25.5" customHeight="1" x14ac:dyDescent="0.15">
      <c r="A12" s="12">
        <v>10</v>
      </c>
      <c r="B12" s="12" t="s">
        <v>36</v>
      </c>
      <c r="C12" s="13" t="s">
        <v>124</v>
      </c>
      <c r="D12" s="14">
        <v>15700.35</v>
      </c>
      <c r="E12" s="15" t="s">
        <v>17</v>
      </c>
      <c r="F12" s="15" t="s">
        <v>17</v>
      </c>
      <c r="G12" s="16">
        <v>2199</v>
      </c>
      <c r="H12" s="12">
        <v>34</v>
      </c>
      <c r="I12" s="12">
        <f t="shared" si="0"/>
        <v>64.67647058823529</v>
      </c>
      <c r="J12" s="12">
        <v>13</v>
      </c>
      <c r="K12" s="12">
        <v>0</v>
      </c>
      <c r="L12" s="14">
        <v>15700.35</v>
      </c>
      <c r="M12" s="16">
        <v>2199</v>
      </c>
      <c r="N12" s="17" t="s">
        <v>38</v>
      </c>
      <c r="O12" s="18" t="s">
        <v>125</v>
      </c>
    </row>
    <row r="13" spans="1:15" s="23" customFormat="1" ht="25.5" customHeight="1" x14ac:dyDescent="0.15">
      <c r="A13" s="12">
        <v>11</v>
      </c>
      <c r="B13" s="12">
        <v>9</v>
      </c>
      <c r="C13" s="13" t="s">
        <v>19</v>
      </c>
      <c r="D13" s="14">
        <v>10685.83</v>
      </c>
      <c r="E13" s="14">
        <v>14344.68</v>
      </c>
      <c r="F13" s="15">
        <f t="shared" ref="F13:F18" si="1">(D13-E13)/E13</f>
        <v>-0.25506668674379634</v>
      </c>
      <c r="G13" s="20">
        <v>1819</v>
      </c>
      <c r="H13" s="12">
        <v>75</v>
      </c>
      <c r="I13" s="12">
        <f t="shared" si="0"/>
        <v>24.253333333333334</v>
      </c>
      <c r="J13" s="12">
        <v>6</v>
      </c>
      <c r="K13" s="21">
        <v>9</v>
      </c>
      <c r="L13" s="14">
        <v>575831.88</v>
      </c>
      <c r="M13" s="16">
        <v>99310</v>
      </c>
      <c r="N13" s="17">
        <v>45275</v>
      </c>
      <c r="O13" s="18" t="s">
        <v>20</v>
      </c>
    </row>
    <row r="14" spans="1:15" s="23" customFormat="1" ht="25.5" customHeight="1" x14ac:dyDescent="0.15">
      <c r="A14" s="12">
        <v>12</v>
      </c>
      <c r="B14" s="12">
        <v>8</v>
      </c>
      <c r="C14" s="13" t="s">
        <v>118</v>
      </c>
      <c r="D14" s="14">
        <v>10498.45</v>
      </c>
      <c r="E14" s="14">
        <v>15913.13</v>
      </c>
      <c r="F14" s="15">
        <f t="shared" si="1"/>
        <v>-0.34026492588196028</v>
      </c>
      <c r="G14" s="16">
        <v>1504</v>
      </c>
      <c r="H14" s="12">
        <v>44</v>
      </c>
      <c r="I14" s="12">
        <f t="shared" si="0"/>
        <v>34.18181818181818</v>
      </c>
      <c r="J14" s="12">
        <v>8</v>
      </c>
      <c r="K14" s="12">
        <v>2</v>
      </c>
      <c r="L14" s="14">
        <v>26411.58</v>
      </c>
      <c r="M14" s="16">
        <v>3884</v>
      </c>
      <c r="N14" s="17">
        <v>45324</v>
      </c>
      <c r="O14" s="18" t="s">
        <v>28</v>
      </c>
    </row>
    <row r="15" spans="1:15" s="23" customFormat="1" ht="25.5" customHeight="1" x14ac:dyDescent="0.15">
      <c r="A15" s="12">
        <v>13</v>
      </c>
      <c r="B15" s="12">
        <v>6</v>
      </c>
      <c r="C15" s="13" t="s">
        <v>108</v>
      </c>
      <c r="D15" s="14">
        <v>9835.24</v>
      </c>
      <c r="E15" s="14">
        <v>26314.9</v>
      </c>
      <c r="F15" s="15">
        <f t="shared" si="1"/>
        <v>-0.62624824719075511</v>
      </c>
      <c r="G15" s="16">
        <v>1474</v>
      </c>
      <c r="H15" s="12">
        <v>74</v>
      </c>
      <c r="I15" s="12">
        <f t="shared" si="0"/>
        <v>19.918918918918919</v>
      </c>
      <c r="J15" s="12">
        <v>12</v>
      </c>
      <c r="K15" s="12">
        <v>2</v>
      </c>
      <c r="L15" s="14">
        <v>43187.6</v>
      </c>
      <c r="M15" s="16">
        <v>6163</v>
      </c>
      <c r="N15" s="17">
        <v>45324</v>
      </c>
      <c r="O15" s="18" t="s">
        <v>22</v>
      </c>
    </row>
    <row r="16" spans="1:15" s="23" customFormat="1" ht="25.5" customHeight="1" x14ac:dyDescent="0.15">
      <c r="A16" s="12">
        <v>14</v>
      </c>
      <c r="B16" s="12">
        <v>17</v>
      </c>
      <c r="C16" s="13" t="s">
        <v>37</v>
      </c>
      <c r="D16" s="14">
        <v>6854.68</v>
      </c>
      <c r="E16" s="14">
        <v>3553.47</v>
      </c>
      <c r="F16" s="15">
        <f t="shared" si="1"/>
        <v>0.92901023506600611</v>
      </c>
      <c r="G16" s="16">
        <v>1060</v>
      </c>
      <c r="H16" s="12">
        <v>22</v>
      </c>
      <c r="I16" s="12">
        <f t="shared" si="0"/>
        <v>48.18181818181818</v>
      </c>
      <c r="J16" s="12">
        <v>5</v>
      </c>
      <c r="K16" s="12">
        <v>6</v>
      </c>
      <c r="L16" s="14">
        <v>140820.03</v>
      </c>
      <c r="M16" s="16">
        <v>21147</v>
      </c>
      <c r="N16" s="17">
        <v>45296</v>
      </c>
      <c r="O16" s="18" t="s">
        <v>26</v>
      </c>
    </row>
    <row r="17" spans="1:15" s="23" customFormat="1" ht="25.5" customHeight="1" x14ac:dyDescent="0.15">
      <c r="A17" s="12">
        <v>15</v>
      </c>
      <c r="B17" s="12">
        <v>12</v>
      </c>
      <c r="C17" s="13" t="s">
        <v>93</v>
      </c>
      <c r="D17" s="14">
        <v>6712.49</v>
      </c>
      <c r="E17" s="14">
        <v>8820.2900000000009</v>
      </c>
      <c r="F17" s="15">
        <f t="shared" si="1"/>
        <v>-0.23897173448945566</v>
      </c>
      <c r="G17" s="16">
        <v>1294</v>
      </c>
      <c r="H17" s="12">
        <v>69</v>
      </c>
      <c r="I17" s="12">
        <f t="shared" si="0"/>
        <v>18.753623188405797</v>
      </c>
      <c r="J17" s="12">
        <v>12</v>
      </c>
      <c r="K17" s="12">
        <v>4</v>
      </c>
      <c r="L17" s="14">
        <v>44255.13</v>
      </c>
      <c r="M17" s="16">
        <v>8702</v>
      </c>
      <c r="N17" s="17">
        <v>45310</v>
      </c>
      <c r="O17" s="18" t="s">
        <v>94</v>
      </c>
    </row>
    <row r="18" spans="1:15" s="23" customFormat="1" ht="25.5" customHeight="1" x14ac:dyDescent="0.15">
      <c r="A18" s="12">
        <v>16</v>
      </c>
      <c r="B18" s="12">
        <v>7</v>
      </c>
      <c r="C18" s="13" t="s">
        <v>103</v>
      </c>
      <c r="D18" s="14">
        <v>6622.16</v>
      </c>
      <c r="E18" s="14">
        <v>19304.78</v>
      </c>
      <c r="F18" s="15">
        <f t="shared" si="1"/>
        <v>-0.65696785977358974</v>
      </c>
      <c r="G18" s="16">
        <v>1028</v>
      </c>
      <c r="H18" s="12">
        <v>54</v>
      </c>
      <c r="I18" s="12">
        <f t="shared" si="0"/>
        <v>19.037037037037038</v>
      </c>
      <c r="J18" s="12">
        <v>12</v>
      </c>
      <c r="K18" s="12">
        <v>2</v>
      </c>
      <c r="L18" s="14">
        <v>26771.74</v>
      </c>
      <c r="M18" s="16">
        <v>4234</v>
      </c>
      <c r="N18" s="17">
        <v>45324</v>
      </c>
      <c r="O18" s="18" t="s">
        <v>30</v>
      </c>
    </row>
    <row r="19" spans="1:15" s="23" customFormat="1" ht="25.5" customHeight="1" x14ac:dyDescent="0.15">
      <c r="A19" s="12">
        <v>17</v>
      </c>
      <c r="B19" s="12" t="s">
        <v>15</v>
      </c>
      <c r="C19" s="13" t="s">
        <v>116</v>
      </c>
      <c r="D19" s="14">
        <v>5636.91</v>
      </c>
      <c r="E19" s="15" t="s">
        <v>17</v>
      </c>
      <c r="F19" s="15" t="s">
        <v>17</v>
      </c>
      <c r="G19" s="16">
        <v>921</v>
      </c>
      <c r="H19" s="12">
        <v>47</v>
      </c>
      <c r="I19" s="12">
        <f t="shared" si="0"/>
        <v>19.595744680851062</v>
      </c>
      <c r="J19" s="12">
        <v>18</v>
      </c>
      <c r="K19" s="12">
        <v>1</v>
      </c>
      <c r="L19" s="14">
        <v>12811.12</v>
      </c>
      <c r="M19" s="16">
        <v>2010</v>
      </c>
      <c r="N19" s="17">
        <v>45331</v>
      </c>
      <c r="O19" s="18" t="s">
        <v>40</v>
      </c>
    </row>
    <row r="20" spans="1:15" s="23" customFormat="1" ht="25.5" customHeight="1" x14ac:dyDescent="0.15">
      <c r="A20" s="12">
        <v>18</v>
      </c>
      <c r="B20" s="12" t="s">
        <v>15</v>
      </c>
      <c r="C20" s="13" t="s">
        <v>144</v>
      </c>
      <c r="D20" s="14">
        <v>5511</v>
      </c>
      <c r="E20" s="14" t="s">
        <v>17</v>
      </c>
      <c r="F20" s="15" t="s">
        <v>17</v>
      </c>
      <c r="G20" s="16">
        <v>899</v>
      </c>
      <c r="H20" s="12">
        <v>19</v>
      </c>
      <c r="I20" s="12">
        <f t="shared" si="0"/>
        <v>47.315789473684212</v>
      </c>
      <c r="J20" s="12">
        <v>8</v>
      </c>
      <c r="K20" s="12">
        <v>1</v>
      </c>
      <c r="L20" s="14">
        <v>5511</v>
      </c>
      <c r="M20" s="16">
        <v>899</v>
      </c>
      <c r="N20" s="17">
        <v>45331</v>
      </c>
      <c r="O20" s="18" t="s">
        <v>34</v>
      </c>
    </row>
    <row r="21" spans="1:15" s="23" customFormat="1" ht="25.5" customHeight="1" x14ac:dyDescent="0.15">
      <c r="A21" s="12">
        <v>19</v>
      </c>
      <c r="B21" s="12">
        <v>11</v>
      </c>
      <c r="C21" s="13" t="s">
        <v>106</v>
      </c>
      <c r="D21" s="14">
        <v>5062</v>
      </c>
      <c r="E21" s="14">
        <v>10515.31</v>
      </c>
      <c r="F21" s="15">
        <f>(D21-E21)/E21</f>
        <v>-0.5186066792134516</v>
      </c>
      <c r="G21" s="16">
        <v>1082</v>
      </c>
      <c r="H21" s="12" t="s">
        <v>17</v>
      </c>
      <c r="I21" s="12" t="s">
        <v>17</v>
      </c>
      <c r="J21" s="12">
        <v>12</v>
      </c>
      <c r="K21" s="12">
        <v>3</v>
      </c>
      <c r="L21" s="14">
        <v>28321</v>
      </c>
      <c r="M21" s="16">
        <v>5810</v>
      </c>
      <c r="N21" s="17">
        <v>45317</v>
      </c>
      <c r="O21" s="18" t="s">
        <v>107</v>
      </c>
    </row>
    <row r="22" spans="1:15" s="23" customFormat="1" ht="25.5" customHeight="1" x14ac:dyDescent="0.15">
      <c r="A22" s="12">
        <v>20</v>
      </c>
      <c r="B22" s="12">
        <v>10</v>
      </c>
      <c r="C22" s="13" t="s">
        <v>64</v>
      </c>
      <c r="D22" s="14">
        <v>3048.6</v>
      </c>
      <c r="E22" s="14">
        <v>11135.3</v>
      </c>
      <c r="F22" s="15">
        <f>(D22-E22)/E22</f>
        <v>-0.72622201467405456</v>
      </c>
      <c r="G22" s="16">
        <v>456</v>
      </c>
      <c r="H22" s="12">
        <v>17</v>
      </c>
      <c r="I22" s="12">
        <f t="shared" ref="I22:I33" si="2">G22/H22</f>
        <v>26.823529411764707</v>
      </c>
      <c r="J22" s="12">
        <v>5</v>
      </c>
      <c r="K22" s="12">
        <v>5</v>
      </c>
      <c r="L22" s="14">
        <v>144137.85</v>
      </c>
      <c r="M22" s="16">
        <v>20771</v>
      </c>
      <c r="N22" s="17">
        <v>45303</v>
      </c>
      <c r="O22" s="18" t="s">
        <v>51</v>
      </c>
    </row>
    <row r="23" spans="1:15" s="23" customFormat="1" ht="25.5" customHeight="1" x14ac:dyDescent="0.15">
      <c r="A23" s="12">
        <v>21</v>
      </c>
      <c r="B23" s="12">
        <v>20</v>
      </c>
      <c r="C23" s="13" t="s">
        <v>31</v>
      </c>
      <c r="D23" s="14">
        <v>2874.79</v>
      </c>
      <c r="E23" s="14">
        <v>2175.69</v>
      </c>
      <c r="F23" s="15">
        <f>(D23-E23)/E23</f>
        <v>0.32132335029347009</v>
      </c>
      <c r="G23" s="16">
        <v>501</v>
      </c>
      <c r="H23" s="12">
        <v>15</v>
      </c>
      <c r="I23" s="12">
        <f t="shared" si="2"/>
        <v>33.4</v>
      </c>
      <c r="J23" s="12">
        <v>2</v>
      </c>
      <c r="K23" s="12">
        <v>12</v>
      </c>
      <c r="L23" s="14">
        <v>259833.75</v>
      </c>
      <c r="M23" s="16">
        <v>49499</v>
      </c>
      <c r="N23" s="17">
        <v>45254</v>
      </c>
      <c r="O23" s="18" t="s">
        <v>32</v>
      </c>
    </row>
    <row r="24" spans="1:15" s="23" customFormat="1" ht="25.5" customHeight="1" x14ac:dyDescent="0.15">
      <c r="A24" s="12">
        <v>22</v>
      </c>
      <c r="B24" s="12" t="s">
        <v>15</v>
      </c>
      <c r="C24" s="13" t="s">
        <v>127</v>
      </c>
      <c r="D24" s="14">
        <v>2132.5300000000002</v>
      </c>
      <c r="E24" s="14" t="s">
        <v>17</v>
      </c>
      <c r="F24" s="15" t="s">
        <v>17</v>
      </c>
      <c r="G24" s="16">
        <v>321</v>
      </c>
      <c r="H24" s="12">
        <v>24</v>
      </c>
      <c r="I24" s="12">
        <f t="shared" si="2"/>
        <v>13.375</v>
      </c>
      <c r="J24" s="12">
        <v>6</v>
      </c>
      <c r="K24" s="12">
        <v>1</v>
      </c>
      <c r="L24" s="14">
        <v>2132.5300000000002</v>
      </c>
      <c r="M24" s="16">
        <v>321</v>
      </c>
      <c r="N24" s="17">
        <v>44966</v>
      </c>
      <c r="O24" s="18" t="s">
        <v>97</v>
      </c>
    </row>
    <row r="25" spans="1:15" s="23" customFormat="1" ht="25.5" customHeight="1" x14ac:dyDescent="0.15">
      <c r="A25" s="12">
        <v>23</v>
      </c>
      <c r="B25" s="12">
        <v>16</v>
      </c>
      <c r="C25" s="13" t="s">
        <v>33</v>
      </c>
      <c r="D25" s="14">
        <v>1828</v>
      </c>
      <c r="E25" s="14">
        <v>3924</v>
      </c>
      <c r="F25" s="15">
        <f t="shared" ref="F25:F36" si="3">(D25-E25)/E25</f>
        <v>-0.53414882772680938</v>
      </c>
      <c r="G25" s="20">
        <v>262</v>
      </c>
      <c r="H25" s="12">
        <v>4</v>
      </c>
      <c r="I25" s="12">
        <f t="shared" si="2"/>
        <v>65.5</v>
      </c>
      <c r="J25" s="12">
        <v>2</v>
      </c>
      <c r="K25" s="21">
        <v>8</v>
      </c>
      <c r="L25" s="14">
        <v>46720</v>
      </c>
      <c r="M25" s="20">
        <v>7355</v>
      </c>
      <c r="N25" s="17">
        <v>45282</v>
      </c>
      <c r="O25" s="18" t="s">
        <v>34</v>
      </c>
    </row>
    <row r="26" spans="1:15" s="23" customFormat="1" ht="25.5" customHeight="1" x14ac:dyDescent="0.15">
      <c r="A26" s="12">
        <v>24</v>
      </c>
      <c r="B26" s="12">
        <v>14</v>
      </c>
      <c r="C26" s="13" t="s">
        <v>50</v>
      </c>
      <c r="D26" s="14">
        <v>1783.58</v>
      </c>
      <c r="E26" s="14">
        <v>4996.28</v>
      </c>
      <c r="F26" s="15">
        <f t="shared" si="3"/>
        <v>-0.64301840569383617</v>
      </c>
      <c r="G26" s="16">
        <v>344</v>
      </c>
      <c r="H26" s="12">
        <v>30</v>
      </c>
      <c r="I26" s="12">
        <f t="shared" si="2"/>
        <v>11.466666666666667</v>
      </c>
      <c r="J26" s="12">
        <v>7</v>
      </c>
      <c r="K26" s="12">
        <v>6</v>
      </c>
      <c r="L26" s="14">
        <v>44505.53</v>
      </c>
      <c r="M26" s="16">
        <v>8488</v>
      </c>
      <c r="N26" s="17">
        <v>45296</v>
      </c>
      <c r="O26" s="18" t="s">
        <v>51</v>
      </c>
    </row>
    <row r="27" spans="1:15" s="23" customFormat="1" ht="25.5" customHeight="1" x14ac:dyDescent="0.15">
      <c r="A27" s="12">
        <v>25</v>
      </c>
      <c r="B27" s="12">
        <v>18</v>
      </c>
      <c r="C27" s="13" t="s">
        <v>69</v>
      </c>
      <c r="D27" s="14">
        <v>1066.8900000000001</v>
      </c>
      <c r="E27" s="14">
        <v>3310.53</v>
      </c>
      <c r="F27" s="15">
        <f t="shared" si="3"/>
        <v>-0.67772833957100531</v>
      </c>
      <c r="G27" s="20">
        <v>178</v>
      </c>
      <c r="H27" s="12">
        <v>9</v>
      </c>
      <c r="I27" s="12">
        <f t="shared" si="2"/>
        <v>19.777777777777779</v>
      </c>
      <c r="J27" s="12">
        <v>4</v>
      </c>
      <c r="K27" s="21">
        <v>5</v>
      </c>
      <c r="L27" s="14">
        <v>70981.460000000006</v>
      </c>
      <c r="M27" s="16">
        <v>11046</v>
      </c>
      <c r="N27" s="17">
        <v>45303</v>
      </c>
      <c r="O27" s="18" t="s">
        <v>40</v>
      </c>
    </row>
    <row r="28" spans="1:15" s="23" customFormat="1" ht="25.5" customHeight="1" x14ac:dyDescent="0.15">
      <c r="A28" s="12">
        <v>26</v>
      </c>
      <c r="B28" s="12">
        <v>21</v>
      </c>
      <c r="C28" s="13" t="s">
        <v>110</v>
      </c>
      <c r="D28" s="14">
        <v>862</v>
      </c>
      <c r="E28" s="14">
        <v>1963</v>
      </c>
      <c r="F28" s="15">
        <f t="shared" si="3"/>
        <v>-0.56087620988283238</v>
      </c>
      <c r="G28" s="16">
        <v>173</v>
      </c>
      <c r="H28" s="12">
        <v>5</v>
      </c>
      <c r="I28" s="12">
        <f t="shared" si="2"/>
        <v>34.6</v>
      </c>
      <c r="J28" s="12">
        <v>3</v>
      </c>
      <c r="K28" s="12">
        <v>3</v>
      </c>
      <c r="L28" s="14">
        <v>5499.5</v>
      </c>
      <c r="M28" s="16">
        <v>968</v>
      </c>
      <c r="N28" s="17">
        <v>45317</v>
      </c>
      <c r="O28" s="18" t="s">
        <v>34</v>
      </c>
    </row>
    <row r="29" spans="1:15" s="23" customFormat="1" ht="25.5" customHeight="1" x14ac:dyDescent="0.15">
      <c r="A29" s="12">
        <v>27</v>
      </c>
      <c r="B29" s="12">
        <v>25</v>
      </c>
      <c r="C29" s="13" t="s">
        <v>25</v>
      </c>
      <c r="D29" s="14">
        <v>729.56</v>
      </c>
      <c r="E29" s="14">
        <v>1163.28</v>
      </c>
      <c r="F29" s="15">
        <f t="shared" si="3"/>
        <v>-0.37284230795681178</v>
      </c>
      <c r="G29" s="16">
        <v>97</v>
      </c>
      <c r="H29" s="12">
        <v>6</v>
      </c>
      <c r="I29" s="12">
        <f t="shared" si="2"/>
        <v>16.166666666666668</v>
      </c>
      <c r="J29" s="12">
        <v>1</v>
      </c>
      <c r="K29" s="12">
        <v>11</v>
      </c>
      <c r="L29" s="14">
        <v>520185.63</v>
      </c>
      <c r="M29" s="16">
        <v>71287</v>
      </c>
      <c r="N29" s="17">
        <v>45261</v>
      </c>
      <c r="O29" s="18" t="s">
        <v>26</v>
      </c>
    </row>
    <row r="30" spans="1:15" s="23" customFormat="1" ht="25.5" customHeight="1" x14ac:dyDescent="0.15">
      <c r="A30" s="12">
        <v>28</v>
      </c>
      <c r="B30" s="12">
        <v>19</v>
      </c>
      <c r="C30" s="13" t="s">
        <v>102</v>
      </c>
      <c r="D30" s="14">
        <v>706.4</v>
      </c>
      <c r="E30" s="14">
        <v>2351.29</v>
      </c>
      <c r="F30" s="15">
        <f t="shared" si="3"/>
        <v>-0.69956917266691898</v>
      </c>
      <c r="G30" s="16">
        <v>115</v>
      </c>
      <c r="H30" s="12">
        <v>3</v>
      </c>
      <c r="I30" s="12">
        <f t="shared" si="2"/>
        <v>38.333333333333336</v>
      </c>
      <c r="J30" s="12">
        <v>2</v>
      </c>
      <c r="K30" s="12">
        <v>3</v>
      </c>
      <c r="L30" s="14">
        <v>15371.07</v>
      </c>
      <c r="M30" s="16">
        <v>2404</v>
      </c>
      <c r="N30" s="17">
        <v>45317</v>
      </c>
      <c r="O30" s="18" t="s">
        <v>28</v>
      </c>
    </row>
    <row r="31" spans="1:15" s="23" customFormat="1" ht="25.5" customHeight="1" x14ac:dyDescent="0.15">
      <c r="A31" s="12">
        <v>29</v>
      </c>
      <c r="B31" s="12">
        <v>22</v>
      </c>
      <c r="C31" s="13" t="s">
        <v>23</v>
      </c>
      <c r="D31" s="14">
        <v>683.99</v>
      </c>
      <c r="E31" s="14">
        <v>1531.85</v>
      </c>
      <c r="F31" s="15">
        <f t="shared" si="3"/>
        <v>-0.55348761301694027</v>
      </c>
      <c r="G31" s="16">
        <v>94</v>
      </c>
      <c r="H31" s="12">
        <v>3</v>
      </c>
      <c r="I31" s="12">
        <f t="shared" si="2"/>
        <v>31.333333333333332</v>
      </c>
      <c r="J31" s="12">
        <v>1</v>
      </c>
      <c r="K31" s="12">
        <v>8</v>
      </c>
      <c r="L31" s="14">
        <v>213491.32</v>
      </c>
      <c r="M31" s="16">
        <v>30673</v>
      </c>
      <c r="N31" s="17">
        <v>45282</v>
      </c>
      <c r="O31" s="18" t="s">
        <v>24</v>
      </c>
    </row>
    <row r="32" spans="1:15" s="23" customFormat="1" ht="25.5" customHeight="1" x14ac:dyDescent="0.15">
      <c r="A32" s="12">
        <v>30</v>
      </c>
      <c r="B32" s="12">
        <v>40</v>
      </c>
      <c r="C32" s="13" t="s">
        <v>41</v>
      </c>
      <c r="D32" s="14">
        <v>594.6</v>
      </c>
      <c r="E32" s="14">
        <v>176</v>
      </c>
      <c r="F32" s="15">
        <f t="shared" si="3"/>
        <v>2.3784090909090909</v>
      </c>
      <c r="G32" s="16">
        <v>76</v>
      </c>
      <c r="H32" s="12">
        <v>1</v>
      </c>
      <c r="I32" s="12">
        <f t="shared" si="2"/>
        <v>76</v>
      </c>
      <c r="J32" s="12">
        <v>1</v>
      </c>
      <c r="K32" s="12">
        <v>12</v>
      </c>
      <c r="L32" s="14">
        <v>58055.519999999997</v>
      </c>
      <c r="M32" s="16">
        <v>9072</v>
      </c>
      <c r="N32" s="17">
        <v>45254</v>
      </c>
      <c r="O32" s="18" t="s">
        <v>30</v>
      </c>
    </row>
    <row r="33" spans="1:15" s="23" customFormat="1" ht="25.5" customHeight="1" x14ac:dyDescent="0.15">
      <c r="A33" s="12">
        <v>31</v>
      </c>
      <c r="B33" s="12">
        <v>39</v>
      </c>
      <c r="C33" s="13" t="s">
        <v>74</v>
      </c>
      <c r="D33" s="14">
        <v>583.6</v>
      </c>
      <c r="E33" s="14">
        <v>182</v>
      </c>
      <c r="F33" s="15">
        <f t="shared" si="3"/>
        <v>2.2065934065934067</v>
      </c>
      <c r="G33" s="16">
        <v>105</v>
      </c>
      <c r="H33" s="12">
        <v>2</v>
      </c>
      <c r="I33" s="12">
        <f t="shared" si="2"/>
        <v>52.5</v>
      </c>
      <c r="J33" s="12">
        <v>2</v>
      </c>
      <c r="K33" s="12" t="s">
        <v>17</v>
      </c>
      <c r="L33" s="14">
        <v>207573.1</v>
      </c>
      <c r="M33" s="16">
        <v>32091</v>
      </c>
      <c r="N33" s="17">
        <v>45191</v>
      </c>
      <c r="O33" s="18" t="s">
        <v>40</v>
      </c>
    </row>
    <row r="34" spans="1:15" s="23" customFormat="1" ht="25.5" customHeight="1" x14ac:dyDescent="0.15">
      <c r="A34" s="12">
        <v>32</v>
      </c>
      <c r="B34" s="12">
        <v>28</v>
      </c>
      <c r="C34" s="13" t="s">
        <v>27</v>
      </c>
      <c r="D34" s="14">
        <v>361.5</v>
      </c>
      <c r="E34" s="14">
        <v>470.5</v>
      </c>
      <c r="F34" s="15">
        <f t="shared" si="3"/>
        <v>-0.23166843783209351</v>
      </c>
      <c r="G34" s="16">
        <v>77</v>
      </c>
      <c r="H34" s="12">
        <v>3</v>
      </c>
      <c r="I34" s="12">
        <v>25.666666666666668</v>
      </c>
      <c r="J34" s="12">
        <v>2</v>
      </c>
      <c r="K34" s="12">
        <v>7</v>
      </c>
      <c r="L34" s="14">
        <v>41203.82</v>
      </c>
      <c r="M34" s="16">
        <v>8153</v>
      </c>
      <c r="N34" s="17">
        <v>45289</v>
      </c>
      <c r="O34" s="18" t="s">
        <v>28</v>
      </c>
    </row>
    <row r="35" spans="1:15" s="23" customFormat="1" ht="25.5" customHeight="1" x14ac:dyDescent="0.15">
      <c r="A35" s="12">
        <v>33</v>
      </c>
      <c r="B35" s="12">
        <v>23</v>
      </c>
      <c r="C35" s="13" t="s">
        <v>42</v>
      </c>
      <c r="D35" s="14">
        <v>343.9</v>
      </c>
      <c r="E35" s="14">
        <v>1320.4</v>
      </c>
      <c r="F35" s="15">
        <f t="shared" si="3"/>
        <v>-0.73954862162980917</v>
      </c>
      <c r="G35" s="16">
        <v>47</v>
      </c>
      <c r="H35" s="12">
        <v>3</v>
      </c>
      <c r="I35" s="12">
        <f t="shared" ref="I35:I40" si="4">G35/H35</f>
        <v>15.666666666666666</v>
      </c>
      <c r="J35" s="12">
        <v>3</v>
      </c>
      <c r="K35" s="12">
        <v>12</v>
      </c>
      <c r="L35" s="14">
        <v>53779.1</v>
      </c>
      <c r="M35" s="16">
        <v>8511</v>
      </c>
      <c r="N35" s="17">
        <v>45254</v>
      </c>
      <c r="O35" s="18" t="s">
        <v>40</v>
      </c>
    </row>
    <row r="36" spans="1:15" s="23" customFormat="1" ht="25.5" customHeight="1" x14ac:dyDescent="0.15">
      <c r="A36" s="12">
        <v>34</v>
      </c>
      <c r="B36" s="12">
        <v>27</v>
      </c>
      <c r="C36" s="13" t="s">
        <v>104</v>
      </c>
      <c r="D36" s="14">
        <v>328.49</v>
      </c>
      <c r="E36" s="14">
        <v>524.04999999999995</v>
      </c>
      <c r="F36" s="15">
        <f t="shared" si="3"/>
        <v>-0.37317049899818711</v>
      </c>
      <c r="G36" s="16">
        <v>99</v>
      </c>
      <c r="H36" s="12">
        <v>1</v>
      </c>
      <c r="I36" s="12">
        <f t="shared" si="4"/>
        <v>99</v>
      </c>
      <c r="J36" s="12">
        <v>1</v>
      </c>
      <c r="K36" s="15" t="s">
        <v>17</v>
      </c>
      <c r="L36" s="14">
        <v>86762.79</v>
      </c>
      <c r="M36" s="16">
        <v>17789</v>
      </c>
      <c r="N36" s="17">
        <v>44855</v>
      </c>
      <c r="O36" s="18" t="s">
        <v>30</v>
      </c>
    </row>
    <row r="37" spans="1:15" s="23" customFormat="1" ht="25.5" customHeight="1" x14ac:dyDescent="0.15">
      <c r="A37" s="12">
        <v>35</v>
      </c>
      <c r="B37" s="12" t="s">
        <v>17</v>
      </c>
      <c r="C37" s="13" t="s">
        <v>129</v>
      </c>
      <c r="D37" s="14">
        <v>280</v>
      </c>
      <c r="E37" s="14" t="s">
        <v>17</v>
      </c>
      <c r="F37" s="15" t="s">
        <v>17</v>
      </c>
      <c r="G37" s="16">
        <v>70</v>
      </c>
      <c r="H37" s="12">
        <v>1</v>
      </c>
      <c r="I37" s="12">
        <f t="shared" si="4"/>
        <v>70</v>
      </c>
      <c r="J37" s="12">
        <v>1</v>
      </c>
      <c r="K37" s="12" t="s">
        <v>17</v>
      </c>
      <c r="L37" s="14">
        <v>1391090.6</v>
      </c>
      <c r="M37" s="16">
        <v>262391</v>
      </c>
      <c r="N37" s="17">
        <v>43385</v>
      </c>
      <c r="O37" s="18" t="s">
        <v>30</v>
      </c>
    </row>
    <row r="38" spans="1:15" s="23" customFormat="1" ht="25.5" customHeight="1" x14ac:dyDescent="0.15">
      <c r="A38" s="12">
        <v>36</v>
      </c>
      <c r="B38" s="12" t="s">
        <v>15</v>
      </c>
      <c r="C38" s="24" t="s">
        <v>131</v>
      </c>
      <c r="D38" s="25">
        <v>251.5</v>
      </c>
      <c r="E38" s="51" t="s">
        <v>17</v>
      </c>
      <c r="F38" s="51" t="s">
        <v>17</v>
      </c>
      <c r="G38" s="52">
        <v>59</v>
      </c>
      <c r="H38" s="26">
        <v>8</v>
      </c>
      <c r="I38" s="53">
        <f t="shared" si="4"/>
        <v>7.375</v>
      </c>
      <c r="J38" s="27">
        <v>4</v>
      </c>
      <c r="K38" s="53">
        <v>1</v>
      </c>
      <c r="L38" s="25">
        <v>251.5</v>
      </c>
      <c r="M38" s="52">
        <v>59</v>
      </c>
      <c r="N38" s="28">
        <v>45331</v>
      </c>
      <c r="O38" s="29" t="s">
        <v>46</v>
      </c>
    </row>
    <row r="39" spans="1:15" s="23" customFormat="1" ht="25.5" customHeight="1" x14ac:dyDescent="0.15">
      <c r="A39" s="12">
        <v>37</v>
      </c>
      <c r="B39" s="12">
        <v>30</v>
      </c>
      <c r="C39" s="13" t="s">
        <v>91</v>
      </c>
      <c r="D39" s="14">
        <v>247.4</v>
      </c>
      <c r="E39" s="14">
        <v>429</v>
      </c>
      <c r="F39" s="15">
        <f>(D39-E39)/E39</f>
        <v>-0.42331002331002332</v>
      </c>
      <c r="G39" s="16">
        <v>42</v>
      </c>
      <c r="H39" s="12">
        <v>4</v>
      </c>
      <c r="I39" s="12">
        <f t="shared" si="4"/>
        <v>10.5</v>
      </c>
      <c r="J39" s="12">
        <v>3</v>
      </c>
      <c r="K39" s="12">
        <v>6</v>
      </c>
      <c r="L39" s="14">
        <v>6637.86</v>
      </c>
      <c r="M39" s="16">
        <v>1091</v>
      </c>
      <c r="N39" s="17">
        <v>45296</v>
      </c>
      <c r="O39" s="18" t="s">
        <v>56</v>
      </c>
    </row>
    <row r="40" spans="1:15" s="23" customFormat="1" ht="25.5" customHeight="1" x14ac:dyDescent="0.15">
      <c r="A40" s="12">
        <v>38</v>
      </c>
      <c r="B40" s="12">
        <v>37</v>
      </c>
      <c r="C40" s="13" t="s">
        <v>47</v>
      </c>
      <c r="D40" s="14">
        <v>221</v>
      </c>
      <c r="E40" s="14">
        <v>185</v>
      </c>
      <c r="F40" s="15">
        <f>(D40-E40)/E40</f>
        <v>0.19459459459459461</v>
      </c>
      <c r="G40" s="16">
        <v>31</v>
      </c>
      <c r="H40" s="12">
        <v>1</v>
      </c>
      <c r="I40" s="12">
        <f t="shared" si="4"/>
        <v>31</v>
      </c>
      <c r="J40" s="12">
        <v>1</v>
      </c>
      <c r="K40" s="12">
        <v>12</v>
      </c>
      <c r="L40" s="14">
        <v>18697.8</v>
      </c>
      <c r="M40" s="16">
        <v>3107</v>
      </c>
      <c r="N40" s="17">
        <v>45254</v>
      </c>
      <c r="O40" s="18" t="s">
        <v>34</v>
      </c>
    </row>
    <row r="41" spans="1:15" s="23" customFormat="1" ht="25.5" customHeight="1" x14ac:dyDescent="0.15">
      <c r="A41" s="12">
        <v>39</v>
      </c>
      <c r="B41" s="51" t="s">
        <v>17</v>
      </c>
      <c r="C41" s="24" t="s">
        <v>134</v>
      </c>
      <c r="D41" s="25">
        <v>208</v>
      </c>
      <c r="E41" s="14" t="s">
        <v>17</v>
      </c>
      <c r="F41" s="15" t="s">
        <v>17</v>
      </c>
      <c r="G41" s="26">
        <v>33</v>
      </c>
      <c r="H41" s="27">
        <v>1</v>
      </c>
      <c r="I41" s="27">
        <v>33</v>
      </c>
      <c r="J41" s="27">
        <v>1</v>
      </c>
      <c r="K41" s="27" t="s">
        <v>17</v>
      </c>
      <c r="L41" s="14">
        <v>2210.64</v>
      </c>
      <c r="M41" s="16">
        <v>414</v>
      </c>
      <c r="N41" s="28">
        <v>45012</v>
      </c>
      <c r="O41" s="29" t="s">
        <v>40</v>
      </c>
    </row>
    <row r="42" spans="1:15" s="23" customFormat="1" ht="25.5" customHeight="1" x14ac:dyDescent="0.15">
      <c r="A42" s="12">
        <v>40</v>
      </c>
      <c r="B42" s="12">
        <v>24</v>
      </c>
      <c r="C42" s="13" t="s">
        <v>81</v>
      </c>
      <c r="D42" s="14">
        <v>203.6</v>
      </c>
      <c r="E42" s="14">
        <v>1278.5</v>
      </c>
      <c r="F42" s="15">
        <f>(D42-E42)/E42</f>
        <v>-0.8407508799374267</v>
      </c>
      <c r="G42" s="20">
        <v>30</v>
      </c>
      <c r="H42" s="12">
        <v>3</v>
      </c>
      <c r="I42" s="12">
        <f>G42/H42</f>
        <v>10</v>
      </c>
      <c r="J42" s="12">
        <v>2</v>
      </c>
      <c r="K42" s="21">
        <v>5</v>
      </c>
      <c r="L42" s="14">
        <v>9026.35</v>
      </c>
      <c r="M42" s="20">
        <v>1445</v>
      </c>
      <c r="N42" s="17">
        <v>45303</v>
      </c>
      <c r="O42" s="18" t="s">
        <v>28</v>
      </c>
    </row>
    <row r="43" spans="1:15" s="23" customFormat="1" ht="25.5" customHeight="1" x14ac:dyDescent="0.15">
      <c r="A43" s="12">
        <v>41</v>
      </c>
      <c r="B43" s="12" t="s">
        <v>17</v>
      </c>
      <c r="C43" s="24" t="s">
        <v>130</v>
      </c>
      <c r="D43" s="25">
        <v>189</v>
      </c>
      <c r="E43" s="14" t="s">
        <v>17</v>
      </c>
      <c r="F43" s="15" t="s">
        <v>17</v>
      </c>
      <c r="G43" s="26">
        <v>57</v>
      </c>
      <c r="H43" s="27">
        <v>2</v>
      </c>
      <c r="I43" s="27">
        <f>G43/H43</f>
        <v>28.5</v>
      </c>
      <c r="J43" s="27">
        <v>2</v>
      </c>
      <c r="K43" s="12" t="s">
        <v>17</v>
      </c>
      <c r="L43" s="14">
        <v>189539.3</v>
      </c>
      <c r="M43" s="16">
        <v>47273</v>
      </c>
      <c r="N43" s="28">
        <v>44659</v>
      </c>
      <c r="O43" s="29" t="s">
        <v>30</v>
      </c>
    </row>
    <row r="44" spans="1:15" s="23" customFormat="1" ht="25.5" customHeight="1" x14ac:dyDescent="0.15">
      <c r="A44" s="12">
        <v>42</v>
      </c>
      <c r="B44" s="12">
        <v>29</v>
      </c>
      <c r="C44" s="13" t="s">
        <v>39</v>
      </c>
      <c r="D44" s="14">
        <v>187.1</v>
      </c>
      <c r="E44" s="14">
        <v>463.3</v>
      </c>
      <c r="F44" s="15">
        <f>(D44-E44)/E44</f>
        <v>-0.59615799697819993</v>
      </c>
      <c r="G44" s="16">
        <v>25</v>
      </c>
      <c r="H44" s="12">
        <v>2</v>
      </c>
      <c r="I44" s="12">
        <f>G44/H44</f>
        <v>12.5</v>
      </c>
      <c r="J44" s="12">
        <v>2</v>
      </c>
      <c r="K44" s="12">
        <v>9</v>
      </c>
      <c r="L44" s="14">
        <v>32201.85</v>
      </c>
      <c r="M44" s="16">
        <v>5027</v>
      </c>
      <c r="N44" s="17">
        <v>45275</v>
      </c>
      <c r="O44" s="18" t="s">
        <v>40</v>
      </c>
    </row>
    <row r="45" spans="1:15" s="23" customFormat="1" ht="25.5" customHeight="1" x14ac:dyDescent="0.15">
      <c r="A45" s="12">
        <v>43</v>
      </c>
      <c r="B45" s="12" t="s">
        <v>36</v>
      </c>
      <c r="C45" s="24" t="s">
        <v>135</v>
      </c>
      <c r="D45" s="25">
        <v>120</v>
      </c>
      <c r="E45" s="51" t="s">
        <v>17</v>
      </c>
      <c r="F45" s="51" t="s">
        <v>17</v>
      </c>
      <c r="G45" s="26">
        <v>40</v>
      </c>
      <c r="H45" s="27">
        <v>2</v>
      </c>
      <c r="I45" s="27">
        <f>G45/H45</f>
        <v>20</v>
      </c>
      <c r="J45" s="27">
        <v>2</v>
      </c>
      <c r="K45" s="27">
        <v>0</v>
      </c>
      <c r="L45" s="14">
        <v>120</v>
      </c>
      <c r="M45" s="16">
        <v>40</v>
      </c>
      <c r="N45" s="28" t="s">
        <v>38</v>
      </c>
      <c r="O45" s="29" t="s">
        <v>40</v>
      </c>
    </row>
    <row r="46" spans="1:15" s="23" customFormat="1" ht="25.5" customHeight="1" x14ac:dyDescent="0.15">
      <c r="A46" s="12">
        <v>44</v>
      </c>
      <c r="B46" s="14" t="s">
        <v>17</v>
      </c>
      <c r="C46" s="24" t="s">
        <v>68</v>
      </c>
      <c r="D46" s="25">
        <v>120</v>
      </c>
      <c r="E46" s="51" t="s">
        <v>17</v>
      </c>
      <c r="F46" s="51" t="s">
        <v>17</v>
      </c>
      <c r="G46" s="26">
        <v>30</v>
      </c>
      <c r="H46" s="27">
        <v>1</v>
      </c>
      <c r="I46" s="27">
        <v>25</v>
      </c>
      <c r="J46" s="27">
        <v>1</v>
      </c>
      <c r="K46" s="27" t="s">
        <v>17</v>
      </c>
      <c r="L46" s="54">
        <v>2405.58</v>
      </c>
      <c r="M46" s="55">
        <v>445</v>
      </c>
      <c r="N46" s="28">
        <v>45268</v>
      </c>
      <c r="O46" s="29" t="s">
        <v>58</v>
      </c>
    </row>
    <row r="47" spans="1:15" s="23" customFormat="1" ht="25.5" customHeight="1" x14ac:dyDescent="0.15">
      <c r="A47" s="12">
        <v>45</v>
      </c>
      <c r="B47" s="12" t="s">
        <v>17</v>
      </c>
      <c r="C47" s="13" t="s">
        <v>105</v>
      </c>
      <c r="D47" s="25">
        <v>101</v>
      </c>
      <c r="E47" s="14" t="s">
        <v>17</v>
      </c>
      <c r="F47" s="15" t="s">
        <v>17</v>
      </c>
      <c r="G47" s="26">
        <v>30</v>
      </c>
      <c r="H47" s="27">
        <v>1</v>
      </c>
      <c r="I47" s="27">
        <f>G47/H47</f>
        <v>30</v>
      </c>
      <c r="J47" s="27">
        <v>1</v>
      </c>
      <c r="K47" s="12" t="s">
        <v>17</v>
      </c>
      <c r="L47" s="14">
        <v>206780.96</v>
      </c>
      <c r="M47" s="16">
        <v>42034</v>
      </c>
      <c r="N47" s="28">
        <v>45121</v>
      </c>
      <c r="O47" s="29" t="s">
        <v>30</v>
      </c>
    </row>
    <row r="48" spans="1:15" s="23" customFormat="1" ht="25.5" customHeight="1" x14ac:dyDescent="0.15">
      <c r="A48" s="12">
        <v>46</v>
      </c>
      <c r="B48" s="12">
        <v>37</v>
      </c>
      <c r="C48" s="13" t="s">
        <v>45</v>
      </c>
      <c r="D48" s="14">
        <v>85</v>
      </c>
      <c r="E48" s="14">
        <v>212</v>
      </c>
      <c r="F48" s="15">
        <f>(D48-E48)/E48</f>
        <v>-0.59905660377358494</v>
      </c>
      <c r="G48" s="16">
        <v>18</v>
      </c>
      <c r="H48" s="12">
        <v>2</v>
      </c>
      <c r="I48" s="21">
        <f>G48/H48</f>
        <v>9</v>
      </c>
      <c r="J48" s="12">
        <v>2</v>
      </c>
      <c r="K48" s="12">
        <v>7</v>
      </c>
      <c r="L48" s="14">
        <v>2586.02</v>
      </c>
      <c r="M48" s="16">
        <v>596</v>
      </c>
      <c r="N48" s="17">
        <v>45289</v>
      </c>
      <c r="O48" s="18" t="s">
        <v>46</v>
      </c>
    </row>
    <row r="49" spans="1:15" s="23" customFormat="1" ht="25.5" customHeight="1" x14ac:dyDescent="0.15">
      <c r="A49" s="12">
        <v>47</v>
      </c>
      <c r="B49" s="12">
        <v>46</v>
      </c>
      <c r="C49" s="13" t="s">
        <v>75</v>
      </c>
      <c r="D49" s="14">
        <v>78</v>
      </c>
      <c r="E49" s="14">
        <v>50</v>
      </c>
      <c r="F49" s="15">
        <f>(D49-E49)/E49</f>
        <v>0.56000000000000005</v>
      </c>
      <c r="G49" s="16">
        <v>15</v>
      </c>
      <c r="H49" s="12">
        <v>1</v>
      </c>
      <c r="I49" s="12">
        <f>G49/H49</f>
        <v>15</v>
      </c>
      <c r="J49" s="12">
        <v>1</v>
      </c>
      <c r="K49" s="12" t="s">
        <v>17</v>
      </c>
      <c r="L49" s="14">
        <v>6263</v>
      </c>
      <c r="M49" s="16">
        <v>1212</v>
      </c>
      <c r="N49" s="17">
        <v>45259</v>
      </c>
      <c r="O49" s="18" t="s">
        <v>76</v>
      </c>
    </row>
    <row r="50" spans="1:15" s="23" customFormat="1" ht="25.5" customHeight="1" x14ac:dyDescent="0.15">
      <c r="A50" s="12">
        <v>48</v>
      </c>
      <c r="B50" s="15" t="s">
        <v>17</v>
      </c>
      <c r="C50" s="50" t="s">
        <v>126</v>
      </c>
      <c r="D50" s="14">
        <v>78</v>
      </c>
      <c r="E50" s="15" t="s">
        <v>17</v>
      </c>
      <c r="F50" s="15" t="s">
        <v>17</v>
      </c>
      <c r="G50" s="16">
        <v>19</v>
      </c>
      <c r="H50" s="12">
        <v>1</v>
      </c>
      <c r="I50" s="27">
        <f>G50/H50</f>
        <v>19</v>
      </c>
      <c r="J50" s="12">
        <v>1</v>
      </c>
      <c r="K50" s="15" t="s">
        <v>17</v>
      </c>
      <c r="L50" s="14">
        <v>235743.92</v>
      </c>
      <c r="M50" s="16">
        <v>51033</v>
      </c>
      <c r="N50" s="17">
        <v>44400</v>
      </c>
      <c r="O50" s="18" t="s">
        <v>32</v>
      </c>
    </row>
    <row r="51" spans="1:15" s="23" customFormat="1" ht="25.5" customHeight="1" x14ac:dyDescent="0.15">
      <c r="A51" s="12">
        <v>49</v>
      </c>
      <c r="B51" s="51" t="s">
        <v>17</v>
      </c>
      <c r="C51" s="24" t="s">
        <v>132</v>
      </c>
      <c r="D51" s="25">
        <v>76.099999999999994</v>
      </c>
      <c r="E51" s="51" t="s">
        <v>17</v>
      </c>
      <c r="F51" s="51" t="s">
        <v>17</v>
      </c>
      <c r="G51" s="26">
        <v>20</v>
      </c>
      <c r="H51" s="27">
        <v>1</v>
      </c>
      <c r="I51" s="27">
        <f>G51/H51</f>
        <v>20</v>
      </c>
      <c r="J51" s="27">
        <v>1</v>
      </c>
      <c r="K51" s="12" t="s">
        <v>17</v>
      </c>
      <c r="L51" s="14">
        <v>179009</v>
      </c>
      <c r="M51" s="16">
        <v>30651</v>
      </c>
      <c r="N51" s="28">
        <v>44834</v>
      </c>
      <c r="O51" s="29" t="s">
        <v>40</v>
      </c>
    </row>
    <row r="52" spans="1:15" s="23" customFormat="1" ht="25.5" customHeight="1" x14ac:dyDescent="0.15">
      <c r="A52" s="12">
        <v>50</v>
      </c>
      <c r="B52" s="51" t="s">
        <v>17</v>
      </c>
      <c r="C52" s="24" t="s">
        <v>133</v>
      </c>
      <c r="D52" s="25">
        <v>57</v>
      </c>
      <c r="E52" s="14" t="s">
        <v>17</v>
      </c>
      <c r="F52" s="15" t="s">
        <v>17</v>
      </c>
      <c r="G52" s="26">
        <v>10</v>
      </c>
      <c r="H52" s="27">
        <v>1</v>
      </c>
      <c r="I52" s="27">
        <v>10</v>
      </c>
      <c r="J52" s="27">
        <v>1</v>
      </c>
      <c r="K52" s="27" t="s">
        <v>17</v>
      </c>
      <c r="L52" s="14">
        <v>522.1</v>
      </c>
      <c r="M52" s="16">
        <v>103</v>
      </c>
      <c r="N52" s="28">
        <v>45001</v>
      </c>
      <c r="O52" s="29" t="s">
        <v>40</v>
      </c>
    </row>
    <row r="53" spans="1:15" s="23" customFormat="1" ht="25.5" customHeight="1" x14ac:dyDescent="0.15">
      <c r="A53" s="12">
        <v>51</v>
      </c>
      <c r="B53" s="12">
        <v>47</v>
      </c>
      <c r="C53" s="13" t="s">
        <v>101</v>
      </c>
      <c r="D53" s="14">
        <v>33</v>
      </c>
      <c r="E53" s="14">
        <v>40</v>
      </c>
      <c r="F53" s="15">
        <f>(D53-E53)/E53</f>
        <v>-0.17499999999999999</v>
      </c>
      <c r="G53" s="16">
        <v>9</v>
      </c>
      <c r="H53" s="12">
        <v>3</v>
      </c>
      <c r="I53" s="12">
        <f>G53/H53</f>
        <v>3</v>
      </c>
      <c r="J53" s="12">
        <v>2</v>
      </c>
      <c r="K53" s="12">
        <v>3</v>
      </c>
      <c r="L53" s="14">
        <v>93.5</v>
      </c>
      <c r="M53" s="16">
        <v>23</v>
      </c>
      <c r="N53" s="17">
        <v>45317</v>
      </c>
      <c r="O53" s="18" t="s">
        <v>46</v>
      </c>
    </row>
    <row r="54" spans="1:15" s="23" customFormat="1" ht="25.5" customHeight="1" x14ac:dyDescent="0.15">
      <c r="A54" s="12">
        <v>52</v>
      </c>
      <c r="B54" s="12">
        <v>32</v>
      </c>
      <c r="C54" s="13" t="s">
        <v>79</v>
      </c>
      <c r="D54" s="14">
        <v>26</v>
      </c>
      <c r="E54" s="14">
        <v>177</v>
      </c>
      <c r="F54" s="15">
        <f>(D54-E54)/E54</f>
        <v>-0.85310734463276838</v>
      </c>
      <c r="G54" s="16">
        <v>8</v>
      </c>
      <c r="H54" s="12">
        <v>1</v>
      </c>
      <c r="I54" s="12">
        <f>G54/H54</f>
        <v>8</v>
      </c>
      <c r="J54" s="12">
        <v>1</v>
      </c>
      <c r="K54" s="20">
        <v>5</v>
      </c>
      <c r="L54" s="14">
        <v>5934.0499999999993</v>
      </c>
      <c r="M54" s="16">
        <v>1220</v>
      </c>
      <c r="N54" s="17">
        <v>45303</v>
      </c>
      <c r="O54" s="18" t="s">
        <v>80</v>
      </c>
    </row>
    <row r="55" spans="1:15" s="23" customFormat="1" ht="25.5" customHeight="1" x14ac:dyDescent="0.15">
      <c r="A55" s="12">
        <v>53</v>
      </c>
      <c r="B55" s="12">
        <v>13</v>
      </c>
      <c r="C55" s="13" t="s">
        <v>121</v>
      </c>
      <c r="D55" s="14">
        <v>15</v>
      </c>
      <c r="E55" s="14">
        <v>5738.96</v>
      </c>
      <c r="F55" s="15">
        <f>(D55-E55)/E55</f>
        <v>-0.99738628601697865</v>
      </c>
      <c r="G55" s="16">
        <v>4</v>
      </c>
      <c r="H55" s="12">
        <v>1</v>
      </c>
      <c r="I55" s="12">
        <f>G55/H55</f>
        <v>4</v>
      </c>
      <c r="J55" s="12">
        <v>1</v>
      </c>
      <c r="K55" s="12">
        <v>2</v>
      </c>
      <c r="L55" s="14">
        <v>5753.96</v>
      </c>
      <c r="M55" s="16">
        <v>847</v>
      </c>
      <c r="N55" s="17">
        <v>45324</v>
      </c>
      <c r="O55" s="18" t="s">
        <v>55</v>
      </c>
    </row>
    <row r="56" spans="1:15" s="40" customFormat="1" ht="24.95" customHeight="1" x14ac:dyDescent="0.2">
      <c r="A56" s="30"/>
      <c r="B56" s="30"/>
      <c r="C56" s="31" t="s">
        <v>152</v>
      </c>
      <c r="D56" s="32">
        <f>SUBTOTAL(109,Table13245879101112131415161718192021222326242527282930313233343536373834567[Pajamos 
(GBO)])</f>
        <v>611075.45799999998</v>
      </c>
      <c r="E56" s="32">
        <f>SUBTOTAL(109,Table1324587910111213141516171819202122232624252728293031323334353637383456[Pajamos 
(GBO)])</f>
        <v>542858.52000000014</v>
      </c>
      <c r="F56" s="33">
        <f t="shared" ref="F56" si="5">(D56-E56)/E56</f>
        <v>0.12566246174049148</v>
      </c>
      <c r="G56" s="34">
        <f>SUBTOTAL(109,Table13245879101112131415161718192021222326242527282930313233343536373834567[Žiūrovų sk. 
(ADM)])</f>
        <v>91035</v>
      </c>
      <c r="H56" s="35"/>
      <c r="I56" s="35"/>
      <c r="J56" s="35"/>
      <c r="K56" s="31"/>
      <c r="L56" s="36"/>
      <c r="M56" s="37"/>
      <c r="N56" s="38"/>
      <c r="O56" s="39"/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9642-A4F2-4883-B037-293E98B06338}">
  <sheetPr codeName="Sheet5"/>
  <dimension ref="A1:P51"/>
  <sheetViews>
    <sheetView topLeftCell="B32" zoomScale="60" zoomScaleNormal="60" workbookViewId="0">
      <selection activeCell="C35" sqref="C35:O35"/>
    </sheetView>
  </sheetViews>
  <sheetFormatPr defaultColWidth="0" defaultRowHeight="11.25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86</v>
      </c>
      <c r="D3" s="14">
        <v>188709.63</v>
      </c>
      <c r="E3" s="14">
        <v>287465.63</v>
      </c>
      <c r="F3" s="15">
        <f t="shared" ref="F3:F8" si="0">(D3-E3)/E3</f>
        <v>-0.34354019991885637</v>
      </c>
      <c r="G3" s="16">
        <v>27963</v>
      </c>
      <c r="H3" s="15" t="s">
        <v>17</v>
      </c>
      <c r="I3" s="15" t="s">
        <v>17</v>
      </c>
      <c r="J3" s="15" t="s">
        <v>17</v>
      </c>
      <c r="K3" s="12">
        <v>3</v>
      </c>
      <c r="L3" s="14">
        <v>932527.83000000007</v>
      </c>
      <c r="M3" s="16">
        <v>133623</v>
      </c>
      <c r="N3" s="17">
        <v>45310</v>
      </c>
      <c r="O3" s="18" t="s">
        <v>87</v>
      </c>
    </row>
    <row r="4" spans="1:15" s="19" customFormat="1" ht="25.5" customHeight="1" x14ac:dyDescent="0.2">
      <c r="A4" s="12">
        <v>2</v>
      </c>
      <c r="B4" s="12">
        <v>2</v>
      </c>
      <c r="C4" s="13" t="s">
        <v>16</v>
      </c>
      <c r="D4" s="14">
        <v>75541</v>
      </c>
      <c r="E4" s="14">
        <v>122683</v>
      </c>
      <c r="F4" s="15">
        <f t="shared" si="0"/>
        <v>-0.38425861773839898</v>
      </c>
      <c r="G4" s="16">
        <v>11327</v>
      </c>
      <c r="H4" s="12">
        <v>124</v>
      </c>
      <c r="I4" s="12">
        <f t="shared" ref="I4:I12" si="1">G4/H4</f>
        <v>91.346774193548384</v>
      </c>
      <c r="J4" s="12">
        <v>10</v>
      </c>
      <c r="K4" s="12">
        <v>6</v>
      </c>
      <c r="L4" s="14">
        <v>1604104</v>
      </c>
      <c r="M4" s="16">
        <v>223171</v>
      </c>
      <c r="N4" s="17">
        <v>45289</v>
      </c>
      <c r="O4" s="18" t="s">
        <v>18</v>
      </c>
    </row>
    <row r="5" spans="1:15" s="19" customFormat="1" ht="25.5" customHeight="1" x14ac:dyDescent="0.2">
      <c r="A5" s="12">
        <v>3</v>
      </c>
      <c r="B5" s="12">
        <v>3</v>
      </c>
      <c r="C5" s="13" t="s">
        <v>84</v>
      </c>
      <c r="D5" s="14">
        <v>64256.89</v>
      </c>
      <c r="E5" s="14">
        <v>55311.82</v>
      </c>
      <c r="F5" s="15">
        <f t="shared" si="0"/>
        <v>0.16172076782141684</v>
      </c>
      <c r="G5" s="16">
        <v>9237</v>
      </c>
      <c r="H5" s="12">
        <v>166</v>
      </c>
      <c r="I5" s="12">
        <f t="shared" si="1"/>
        <v>55.644578313253014</v>
      </c>
      <c r="J5" s="12">
        <v>13</v>
      </c>
      <c r="K5" s="12">
        <v>3</v>
      </c>
      <c r="L5" s="14">
        <v>186783.91</v>
      </c>
      <c r="M5" s="16">
        <v>27317</v>
      </c>
      <c r="N5" s="17">
        <v>45310</v>
      </c>
      <c r="O5" s="18" t="s">
        <v>32</v>
      </c>
    </row>
    <row r="6" spans="1:15" s="19" customFormat="1" ht="25.5" customHeight="1" x14ac:dyDescent="0.2">
      <c r="A6" s="12">
        <v>4</v>
      </c>
      <c r="B6" s="12">
        <v>4</v>
      </c>
      <c r="C6" s="13" t="s">
        <v>95</v>
      </c>
      <c r="D6" s="14">
        <v>32872.550000000003</v>
      </c>
      <c r="E6" s="14">
        <v>54796.22</v>
      </c>
      <c r="F6" s="15">
        <f t="shared" si="0"/>
        <v>-0.40009456856695585</v>
      </c>
      <c r="G6" s="16">
        <v>5032</v>
      </c>
      <c r="H6" s="12">
        <v>147</v>
      </c>
      <c r="I6" s="12">
        <f t="shared" si="1"/>
        <v>34.2312925170068</v>
      </c>
      <c r="J6" s="12">
        <v>14</v>
      </c>
      <c r="K6" s="12">
        <v>2</v>
      </c>
      <c r="L6" s="14">
        <v>96666.58</v>
      </c>
      <c r="M6" s="16">
        <v>14222</v>
      </c>
      <c r="N6" s="17">
        <v>45317</v>
      </c>
      <c r="O6" s="18" t="s">
        <v>94</v>
      </c>
    </row>
    <row r="7" spans="1:15" s="19" customFormat="1" ht="25.5" customHeight="1" x14ac:dyDescent="0.2">
      <c r="A7" s="12">
        <v>5</v>
      </c>
      <c r="B7" s="12">
        <v>5</v>
      </c>
      <c r="C7" s="13" t="s">
        <v>21</v>
      </c>
      <c r="D7" s="14">
        <v>31487.06</v>
      </c>
      <c r="E7" s="14">
        <v>28053.200000000001</v>
      </c>
      <c r="F7" s="15">
        <f t="shared" si="0"/>
        <v>0.12240528709737215</v>
      </c>
      <c r="G7" s="16">
        <v>5942</v>
      </c>
      <c r="H7" s="12">
        <v>161</v>
      </c>
      <c r="I7" s="12">
        <f t="shared" si="1"/>
        <v>36.906832298136649</v>
      </c>
      <c r="J7" s="12">
        <v>12</v>
      </c>
      <c r="K7" s="12">
        <v>7</v>
      </c>
      <c r="L7" s="14">
        <v>452426.55</v>
      </c>
      <c r="M7" s="16">
        <v>82631</v>
      </c>
      <c r="N7" s="17">
        <v>45282</v>
      </c>
      <c r="O7" s="18" t="s">
        <v>22</v>
      </c>
    </row>
    <row r="8" spans="1:15" s="19" customFormat="1" ht="25.5" customHeight="1" x14ac:dyDescent="0.2">
      <c r="A8" s="12">
        <v>6</v>
      </c>
      <c r="B8" s="12" t="s">
        <v>15</v>
      </c>
      <c r="C8" s="13" t="s">
        <v>108</v>
      </c>
      <c r="D8" s="14">
        <v>26314.9</v>
      </c>
      <c r="E8" s="14">
        <v>7037.46</v>
      </c>
      <c r="F8" s="15">
        <f t="shared" si="0"/>
        <v>2.739261040204847</v>
      </c>
      <c r="G8" s="16">
        <v>3794</v>
      </c>
      <c r="H8" s="12">
        <v>196</v>
      </c>
      <c r="I8" s="12">
        <f t="shared" si="1"/>
        <v>19.357142857142858</v>
      </c>
      <c r="J8" s="12">
        <v>15</v>
      </c>
      <c r="K8" s="12">
        <v>1</v>
      </c>
      <c r="L8" s="14">
        <v>33352.36</v>
      </c>
      <c r="M8" s="16">
        <v>4689</v>
      </c>
      <c r="N8" s="17">
        <v>45324</v>
      </c>
      <c r="O8" s="18" t="s">
        <v>22</v>
      </c>
    </row>
    <row r="9" spans="1:15" s="19" customFormat="1" ht="25.5" customHeight="1" x14ac:dyDescent="0.2">
      <c r="A9" s="12">
        <v>7</v>
      </c>
      <c r="B9" s="12" t="s">
        <v>15</v>
      </c>
      <c r="C9" s="13" t="s">
        <v>103</v>
      </c>
      <c r="D9" s="14">
        <v>19304.78</v>
      </c>
      <c r="E9" s="15" t="s">
        <v>17</v>
      </c>
      <c r="F9" s="15" t="s">
        <v>17</v>
      </c>
      <c r="G9" s="16">
        <v>3087</v>
      </c>
      <c r="H9" s="12">
        <v>146</v>
      </c>
      <c r="I9" s="12">
        <f t="shared" si="1"/>
        <v>21.143835616438356</v>
      </c>
      <c r="J9" s="12">
        <v>20</v>
      </c>
      <c r="K9" s="12">
        <v>1</v>
      </c>
      <c r="L9" s="14">
        <v>20149.580000000002</v>
      </c>
      <c r="M9" s="16">
        <v>3206</v>
      </c>
      <c r="N9" s="17">
        <v>45324</v>
      </c>
      <c r="O9" s="18" t="s">
        <v>30</v>
      </c>
    </row>
    <row r="10" spans="1:15" s="19" customFormat="1" ht="25.5" customHeight="1" x14ac:dyDescent="0.2">
      <c r="A10" s="12">
        <v>8</v>
      </c>
      <c r="B10" s="12" t="s">
        <v>15</v>
      </c>
      <c r="C10" s="13" t="s">
        <v>118</v>
      </c>
      <c r="D10" s="14">
        <v>15913.13</v>
      </c>
      <c r="E10" s="14" t="s">
        <v>17</v>
      </c>
      <c r="F10" s="15" t="s">
        <v>17</v>
      </c>
      <c r="G10" s="16">
        <v>2380</v>
      </c>
      <c r="H10" s="12">
        <v>97</v>
      </c>
      <c r="I10" s="12">
        <f t="shared" si="1"/>
        <v>24.536082474226806</v>
      </c>
      <c r="J10" s="12">
        <v>11</v>
      </c>
      <c r="K10" s="12">
        <v>1</v>
      </c>
      <c r="L10" s="14">
        <v>15913.130000000001</v>
      </c>
      <c r="M10" s="16">
        <v>2380</v>
      </c>
      <c r="N10" s="17">
        <v>45324</v>
      </c>
      <c r="O10" s="18" t="s">
        <v>28</v>
      </c>
    </row>
    <row r="11" spans="1:15" s="23" customFormat="1" ht="25.5" customHeight="1" x14ac:dyDescent="0.15">
      <c r="A11" s="12">
        <v>9</v>
      </c>
      <c r="B11" s="12">
        <v>7</v>
      </c>
      <c r="C11" s="13" t="s">
        <v>19</v>
      </c>
      <c r="D11" s="14">
        <v>14344.68</v>
      </c>
      <c r="E11" s="14">
        <v>21903.79</v>
      </c>
      <c r="F11" s="15">
        <f>(D11-E11)/E11</f>
        <v>-0.34510511651180004</v>
      </c>
      <c r="G11" s="20">
        <v>2604</v>
      </c>
      <c r="H11" s="12">
        <v>95</v>
      </c>
      <c r="I11" s="12">
        <f t="shared" si="1"/>
        <v>27.410526315789475</v>
      </c>
      <c r="J11" s="12">
        <v>8</v>
      </c>
      <c r="K11" s="21">
        <v>8</v>
      </c>
      <c r="L11" s="14">
        <v>565146.05000000005</v>
      </c>
      <c r="M11" s="16">
        <v>97491</v>
      </c>
      <c r="N11" s="17">
        <v>45275</v>
      </c>
      <c r="O11" s="18" t="s">
        <v>20</v>
      </c>
    </row>
    <row r="12" spans="1:15" s="23" customFormat="1" ht="25.5" customHeight="1" x14ac:dyDescent="0.15">
      <c r="A12" s="12">
        <v>10</v>
      </c>
      <c r="B12" s="12">
        <v>6</v>
      </c>
      <c r="C12" s="13" t="s">
        <v>64</v>
      </c>
      <c r="D12" s="14">
        <v>11135.3</v>
      </c>
      <c r="E12" s="14">
        <v>25115.64</v>
      </c>
      <c r="F12" s="15">
        <f>(D12-E12)/E12</f>
        <v>-0.55663881151346339</v>
      </c>
      <c r="G12" s="16">
        <v>1707</v>
      </c>
      <c r="H12" s="12">
        <v>65</v>
      </c>
      <c r="I12" s="12">
        <f t="shared" si="1"/>
        <v>26.261538461538461</v>
      </c>
      <c r="J12" s="12">
        <v>9</v>
      </c>
      <c r="K12" s="12">
        <v>4</v>
      </c>
      <c r="L12" s="14">
        <v>141089.25</v>
      </c>
      <c r="M12" s="16">
        <v>20315</v>
      </c>
      <c r="N12" s="17">
        <v>45303</v>
      </c>
      <c r="O12" s="18" t="s">
        <v>51</v>
      </c>
    </row>
    <row r="13" spans="1:15" s="23" customFormat="1" ht="25.5" customHeight="1" x14ac:dyDescent="0.15">
      <c r="A13" s="12">
        <v>11</v>
      </c>
      <c r="B13" s="12">
        <v>8</v>
      </c>
      <c r="C13" s="13" t="s">
        <v>106</v>
      </c>
      <c r="D13" s="14">
        <v>10515.31</v>
      </c>
      <c r="E13" s="14">
        <v>12370</v>
      </c>
      <c r="F13" s="15">
        <f>(D13-E13)/E13</f>
        <v>-0.14993451899757482</v>
      </c>
      <c r="G13" s="16">
        <v>2143</v>
      </c>
      <c r="H13" s="12" t="s">
        <v>17</v>
      </c>
      <c r="I13" s="12" t="s">
        <v>17</v>
      </c>
      <c r="J13" s="12">
        <v>15</v>
      </c>
      <c r="K13" s="12">
        <v>2</v>
      </c>
      <c r="L13" s="14">
        <v>22886.1</v>
      </c>
      <c r="M13" s="16">
        <v>4667</v>
      </c>
      <c r="N13" s="17">
        <v>45317</v>
      </c>
      <c r="O13" s="18" t="s">
        <v>107</v>
      </c>
    </row>
    <row r="14" spans="1:15" s="23" customFormat="1" ht="25.5" customHeight="1" x14ac:dyDescent="0.15">
      <c r="A14" s="12">
        <v>12</v>
      </c>
      <c r="B14" s="12">
        <v>11</v>
      </c>
      <c r="C14" s="13" t="s">
        <v>93</v>
      </c>
      <c r="D14" s="14">
        <v>8820.2900000000009</v>
      </c>
      <c r="E14" s="14">
        <v>11047.38</v>
      </c>
      <c r="F14" s="15">
        <f>(D14-E14)/E14</f>
        <v>-0.20159440518928456</v>
      </c>
      <c r="G14" s="16">
        <v>1727</v>
      </c>
      <c r="H14" s="12">
        <v>94</v>
      </c>
      <c r="I14" s="12">
        <f t="shared" ref="I14:I45" si="2">G14/H14</f>
        <v>18.372340425531913</v>
      </c>
      <c r="J14" s="12">
        <v>15</v>
      </c>
      <c r="K14" s="12">
        <v>3</v>
      </c>
      <c r="L14" s="14">
        <v>37542.639999999999</v>
      </c>
      <c r="M14" s="16">
        <v>7408</v>
      </c>
      <c r="N14" s="17">
        <v>45310</v>
      </c>
      <c r="O14" s="18" t="s">
        <v>94</v>
      </c>
    </row>
    <row r="15" spans="1:15" s="23" customFormat="1" ht="25.5" customHeight="1" x14ac:dyDescent="0.15">
      <c r="A15" s="12">
        <v>13</v>
      </c>
      <c r="B15" s="12" t="s">
        <v>15</v>
      </c>
      <c r="C15" s="13" t="s">
        <v>121</v>
      </c>
      <c r="D15" s="14">
        <v>5738.96</v>
      </c>
      <c r="E15" s="14" t="s">
        <v>17</v>
      </c>
      <c r="F15" s="15" t="s">
        <v>17</v>
      </c>
      <c r="G15" s="16">
        <v>843</v>
      </c>
      <c r="H15" s="12">
        <v>80</v>
      </c>
      <c r="I15" s="12">
        <f t="shared" si="2"/>
        <v>10.5375</v>
      </c>
      <c r="J15" s="12">
        <v>12</v>
      </c>
      <c r="K15" s="12">
        <v>1</v>
      </c>
      <c r="L15" s="14">
        <v>5738.96</v>
      </c>
      <c r="M15" s="16">
        <v>843</v>
      </c>
      <c r="N15" s="17">
        <v>45324</v>
      </c>
      <c r="O15" s="18" t="s">
        <v>55</v>
      </c>
    </row>
    <row r="16" spans="1:15" s="23" customFormat="1" ht="25.5" customHeight="1" x14ac:dyDescent="0.15">
      <c r="A16" s="12">
        <v>14</v>
      </c>
      <c r="B16" s="12">
        <v>15</v>
      </c>
      <c r="C16" s="13" t="s">
        <v>50</v>
      </c>
      <c r="D16" s="14">
        <v>4996.28</v>
      </c>
      <c r="E16" s="14">
        <v>4576.63</v>
      </c>
      <c r="F16" s="15">
        <f>(D16-E16)/E16</f>
        <v>9.1694106799107555E-2</v>
      </c>
      <c r="G16" s="16">
        <v>891</v>
      </c>
      <c r="H16" s="12">
        <v>38</v>
      </c>
      <c r="I16" s="12">
        <f t="shared" si="2"/>
        <v>23.44736842105263</v>
      </c>
      <c r="J16" s="12">
        <v>6</v>
      </c>
      <c r="K16" s="12">
        <v>5</v>
      </c>
      <c r="L16" s="14">
        <v>42721.95</v>
      </c>
      <c r="M16" s="16">
        <v>8144</v>
      </c>
      <c r="N16" s="17">
        <v>45296</v>
      </c>
      <c r="O16" s="18" t="s">
        <v>51</v>
      </c>
    </row>
    <row r="17" spans="1:15" s="23" customFormat="1" ht="25.5" customHeight="1" x14ac:dyDescent="0.15">
      <c r="A17" s="12">
        <v>15</v>
      </c>
      <c r="B17" s="12" t="s">
        <v>36</v>
      </c>
      <c r="C17" s="24" t="s">
        <v>119</v>
      </c>
      <c r="D17" s="25">
        <v>4715.5600000000004</v>
      </c>
      <c r="E17" s="14" t="s">
        <v>17</v>
      </c>
      <c r="F17" s="15" t="s">
        <v>17</v>
      </c>
      <c r="G17" s="26">
        <v>849</v>
      </c>
      <c r="H17" s="27">
        <v>7</v>
      </c>
      <c r="I17" s="27">
        <f t="shared" si="2"/>
        <v>121.28571428571429</v>
      </c>
      <c r="J17" s="27">
        <v>7</v>
      </c>
      <c r="K17" s="27">
        <v>0</v>
      </c>
      <c r="L17" s="14">
        <v>4715.5600000000004</v>
      </c>
      <c r="M17" s="16">
        <v>849</v>
      </c>
      <c r="N17" s="28" t="s">
        <v>38</v>
      </c>
      <c r="O17" s="18" t="s">
        <v>30</v>
      </c>
    </row>
    <row r="18" spans="1:15" s="23" customFormat="1" ht="25.5" customHeight="1" x14ac:dyDescent="0.15">
      <c r="A18" s="12">
        <v>16</v>
      </c>
      <c r="B18" s="12">
        <v>16</v>
      </c>
      <c r="C18" s="13" t="s">
        <v>33</v>
      </c>
      <c r="D18" s="14">
        <v>3924</v>
      </c>
      <c r="E18" s="14">
        <v>4221</v>
      </c>
      <c r="F18" s="15">
        <f t="shared" ref="F18:F27" si="3">(D18-E18)/E18</f>
        <v>-7.0362473347547971E-2</v>
      </c>
      <c r="G18" s="20">
        <v>624</v>
      </c>
      <c r="H18" s="12">
        <v>8</v>
      </c>
      <c r="I18" s="12">
        <f t="shared" si="2"/>
        <v>78</v>
      </c>
      <c r="J18" s="12">
        <v>4</v>
      </c>
      <c r="K18" s="21">
        <v>7</v>
      </c>
      <c r="L18" s="14">
        <v>44892</v>
      </c>
      <c r="M18" s="20">
        <v>7093</v>
      </c>
      <c r="N18" s="17">
        <v>45282</v>
      </c>
      <c r="O18" s="18" t="s">
        <v>34</v>
      </c>
    </row>
    <row r="19" spans="1:15" s="23" customFormat="1" ht="25.5" customHeight="1" x14ac:dyDescent="0.15">
      <c r="A19" s="12">
        <v>17</v>
      </c>
      <c r="B19" s="12">
        <v>10</v>
      </c>
      <c r="C19" s="13" t="s">
        <v>37</v>
      </c>
      <c r="D19" s="14">
        <v>3553.47</v>
      </c>
      <c r="E19" s="14">
        <v>11178.44</v>
      </c>
      <c r="F19" s="15">
        <f t="shared" si="3"/>
        <v>-0.6821139622344442</v>
      </c>
      <c r="G19" s="16">
        <v>524</v>
      </c>
      <c r="H19" s="12">
        <v>14</v>
      </c>
      <c r="I19" s="12">
        <f t="shared" si="2"/>
        <v>37.428571428571431</v>
      </c>
      <c r="J19" s="12">
        <v>3</v>
      </c>
      <c r="K19" s="12">
        <v>5</v>
      </c>
      <c r="L19" s="14">
        <v>133965.35</v>
      </c>
      <c r="M19" s="16">
        <v>20087</v>
      </c>
      <c r="N19" s="17">
        <v>45296</v>
      </c>
      <c r="O19" s="18" t="s">
        <v>26</v>
      </c>
    </row>
    <row r="20" spans="1:15" s="23" customFormat="1" ht="25.5" customHeight="1" x14ac:dyDescent="0.15">
      <c r="A20" s="12">
        <v>18</v>
      </c>
      <c r="B20" s="12">
        <v>12</v>
      </c>
      <c r="C20" s="13" t="s">
        <v>69</v>
      </c>
      <c r="D20" s="14">
        <v>3310.53</v>
      </c>
      <c r="E20" s="14">
        <v>10027.129999999999</v>
      </c>
      <c r="F20" s="15">
        <f t="shared" si="3"/>
        <v>-0.66984271670956685</v>
      </c>
      <c r="G20" s="20">
        <v>539</v>
      </c>
      <c r="H20" s="12">
        <v>19</v>
      </c>
      <c r="I20" s="12">
        <f t="shared" si="2"/>
        <v>28.368421052631579</v>
      </c>
      <c r="J20" s="12">
        <v>9</v>
      </c>
      <c r="K20" s="21">
        <v>4</v>
      </c>
      <c r="L20" s="14">
        <v>68936.320000000007</v>
      </c>
      <c r="M20" s="16">
        <v>10721</v>
      </c>
      <c r="N20" s="17">
        <v>45303</v>
      </c>
      <c r="O20" s="18" t="s">
        <v>40</v>
      </c>
    </row>
    <row r="21" spans="1:15" s="23" customFormat="1" ht="25.5" customHeight="1" x14ac:dyDescent="0.15">
      <c r="A21" s="12">
        <v>19</v>
      </c>
      <c r="B21" s="12">
        <v>9</v>
      </c>
      <c r="C21" s="13" t="s">
        <v>102</v>
      </c>
      <c r="D21" s="14">
        <v>2351.29</v>
      </c>
      <c r="E21" s="14">
        <v>12313.38</v>
      </c>
      <c r="F21" s="15">
        <f t="shared" si="3"/>
        <v>-0.80904593214860587</v>
      </c>
      <c r="G21" s="16">
        <v>365</v>
      </c>
      <c r="H21" s="12">
        <v>31</v>
      </c>
      <c r="I21" s="12">
        <f t="shared" si="2"/>
        <v>11.774193548387096</v>
      </c>
      <c r="J21" s="12">
        <v>6</v>
      </c>
      <c r="K21" s="12">
        <v>2</v>
      </c>
      <c r="L21" s="14">
        <v>14664.67</v>
      </c>
      <c r="M21" s="16">
        <v>2289</v>
      </c>
      <c r="N21" s="17">
        <v>45317</v>
      </c>
      <c r="O21" s="18" t="s">
        <v>28</v>
      </c>
    </row>
    <row r="22" spans="1:15" s="23" customFormat="1" ht="25.5" customHeight="1" x14ac:dyDescent="0.15">
      <c r="A22" s="12">
        <v>20</v>
      </c>
      <c r="B22" s="12">
        <v>14</v>
      </c>
      <c r="C22" s="13" t="s">
        <v>31</v>
      </c>
      <c r="D22" s="14">
        <v>2175.69</v>
      </c>
      <c r="E22" s="14">
        <v>4804.47</v>
      </c>
      <c r="F22" s="15">
        <f t="shared" si="3"/>
        <v>-0.54715296380245892</v>
      </c>
      <c r="G22" s="16">
        <v>426</v>
      </c>
      <c r="H22" s="12">
        <v>18</v>
      </c>
      <c r="I22" s="12">
        <f t="shared" si="2"/>
        <v>23.666666666666668</v>
      </c>
      <c r="J22" s="12">
        <v>3</v>
      </c>
      <c r="K22" s="12">
        <v>11</v>
      </c>
      <c r="L22" s="14">
        <v>256958.96</v>
      </c>
      <c r="M22" s="16">
        <v>48998</v>
      </c>
      <c r="N22" s="17">
        <v>45254</v>
      </c>
      <c r="O22" s="18" t="s">
        <v>32</v>
      </c>
    </row>
    <row r="23" spans="1:15" s="23" customFormat="1" ht="25.5" customHeight="1" x14ac:dyDescent="0.15">
      <c r="A23" s="12">
        <v>21</v>
      </c>
      <c r="B23" s="12">
        <v>19</v>
      </c>
      <c r="C23" s="13" t="s">
        <v>110</v>
      </c>
      <c r="D23" s="14">
        <v>1963</v>
      </c>
      <c r="E23" s="14">
        <v>2674.5</v>
      </c>
      <c r="F23" s="15">
        <f t="shared" si="3"/>
        <v>-0.26603103383810056</v>
      </c>
      <c r="G23" s="16">
        <v>368</v>
      </c>
      <c r="H23" s="12">
        <v>13</v>
      </c>
      <c r="I23" s="12">
        <f t="shared" si="2"/>
        <v>28.307692307692307</v>
      </c>
      <c r="J23" s="12">
        <v>4</v>
      </c>
      <c r="K23" s="12">
        <v>2</v>
      </c>
      <c r="L23" s="14">
        <v>4637.5</v>
      </c>
      <c r="M23" s="16">
        <v>795</v>
      </c>
      <c r="N23" s="17">
        <v>45317</v>
      </c>
      <c r="O23" s="18" t="s">
        <v>34</v>
      </c>
    </row>
    <row r="24" spans="1:15" s="23" customFormat="1" ht="25.5" customHeight="1" x14ac:dyDescent="0.15">
      <c r="A24" s="12">
        <v>22</v>
      </c>
      <c r="B24" s="12">
        <v>17</v>
      </c>
      <c r="C24" s="13" t="s">
        <v>23</v>
      </c>
      <c r="D24" s="14">
        <v>1531.85</v>
      </c>
      <c r="E24" s="14">
        <v>3919.86</v>
      </c>
      <c r="F24" s="15">
        <f t="shared" si="3"/>
        <v>-0.60920798191772163</v>
      </c>
      <c r="G24" s="16">
        <v>211</v>
      </c>
      <c r="H24" s="12">
        <v>10</v>
      </c>
      <c r="I24" s="12">
        <f t="shared" si="2"/>
        <v>21.1</v>
      </c>
      <c r="J24" s="12">
        <v>2</v>
      </c>
      <c r="K24" s="12">
        <v>7</v>
      </c>
      <c r="L24" s="14">
        <v>212807.33</v>
      </c>
      <c r="M24" s="16">
        <v>30579</v>
      </c>
      <c r="N24" s="17">
        <v>45282</v>
      </c>
      <c r="O24" s="18" t="s">
        <v>24</v>
      </c>
    </row>
    <row r="25" spans="1:15" s="23" customFormat="1" ht="25.5" customHeight="1" x14ac:dyDescent="0.15">
      <c r="A25" s="12">
        <v>23</v>
      </c>
      <c r="B25" s="12">
        <v>22</v>
      </c>
      <c r="C25" s="13" t="s">
        <v>42</v>
      </c>
      <c r="D25" s="14">
        <v>1320.4</v>
      </c>
      <c r="E25" s="14">
        <v>1031.2</v>
      </c>
      <c r="F25" s="15">
        <f t="shared" si="3"/>
        <v>0.28044996121024052</v>
      </c>
      <c r="G25" s="16">
        <v>202</v>
      </c>
      <c r="H25" s="12">
        <v>9</v>
      </c>
      <c r="I25" s="12">
        <f t="shared" si="2"/>
        <v>22.444444444444443</v>
      </c>
      <c r="J25" s="12">
        <v>4</v>
      </c>
      <c r="K25" s="12">
        <v>11</v>
      </c>
      <c r="L25" s="14">
        <v>53129</v>
      </c>
      <c r="M25" s="16">
        <v>8424</v>
      </c>
      <c r="N25" s="17">
        <v>45254</v>
      </c>
      <c r="O25" s="18" t="s">
        <v>40</v>
      </c>
    </row>
    <row r="26" spans="1:15" s="23" customFormat="1" ht="25.5" customHeight="1" x14ac:dyDescent="0.15">
      <c r="A26" s="12">
        <v>24</v>
      </c>
      <c r="B26" s="12">
        <v>21</v>
      </c>
      <c r="C26" s="13" t="s">
        <v>81</v>
      </c>
      <c r="D26" s="14">
        <v>1278.5</v>
      </c>
      <c r="E26" s="14">
        <v>1139.9000000000001</v>
      </c>
      <c r="F26" s="15">
        <f t="shared" si="3"/>
        <v>0.12158961312395815</v>
      </c>
      <c r="G26" s="20">
        <v>197</v>
      </c>
      <c r="H26" s="12">
        <v>8</v>
      </c>
      <c r="I26" s="12">
        <f t="shared" si="2"/>
        <v>24.625</v>
      </c>
      <c r="J26" s="12">
        <v>4</v>
      </c>
      <c r="K26" s="21">
        <v>4</v>
      </c>
      <c r="L26" s="14">
        <v>8822.75</v>
      </c>
      <c r="M26" s="20">
        <v>1415</v>
      </c>
      <c r="N26" s="17">
        <v>45303</v>
      </c>
      <c r="O26" s="18" t="s">
        <v>28</v>
      </c>
    </row>
    <row r="27" spans="1:15" s="23" customFormat="1" ht="25.5" customHeight="1" x14ac:dyDescent="0.15">
      <c r="A27" s="12">
        <v>25</v>
      </c>
      <c r="B27" s="12">
        <v>20</v>
      </c>
      <c r="C27" s="13" t="s">
        <v>25</v>
      </c>
      <c r="D27" s="14">
        <v>1163.28</v>
      </c>
      <c r="E27" s="14">
        <v>1497.06</v>
      </c>
      <c r="F27" s="15">
        <f t="shared" si="3"/>
        <v>-0.22295699571159472</v>
      </c>
      <c r="G27" s="16">
        <v>151</v>
      </c>
      <c r="H27" s="12">
        <v>6</v>
      </c>
      <c r="I27" s="12">
        <f t="shared" si="2"/>
        <v>25.166666666666668</v>
      </c>
      <c r="J27" s="12">
        <v>1</v>
      </c>
      <c r="K27" s="12">
        <v>10</v>
      </c>
      <c r="L27" s="14">
        <v>519456.07</v>
      </c>
      <c r="M27" s="16">
        <v>71190</v>
      </c>
      <c r="N27" s="17">
        <v>45261</v>
      </c>
      <c r="O27" s="18" t="s">
        <v>26</v>
      </c>
    </row>
    <row r="28" spans="1:15" s="23" customFormat="1" ht="25.5" customHeight="1" x14ac:dyDescent="0.15">
      <c r="A28" s="12">
        <v>26</v>
      </c>
      <c r="B28" s="12" t="s">
        <v>36</v>
      </c>
      <c r="C28" s="24" t="s">
        <v>116</v>
      </c>
      <c r="D28" s="25">
        <v>602.5</v>
      </c>
      <c r="E28" s="14" t="s">
        <v>17</v>
      </c>
      <c r="F28" s="15" t="s">
        <v>17</v>
      </c>
      <c r="G28" s="26">
        <v>87</v>
      </c>
      <c r="H28" s="27">
        <v>1</v>
      </c>
      <c r="I28" s="27">
        <f t="shared" si="2"/>
        <v>87</v>
      </c>
      <c r="J28" s="27">
        <v>1</v>
      </c>
      <c r="K28" s="27">
        <v>0</v>
      </c>
      <c r="L28" s="14">
        <v>602.5</v>
      </c>
      <c r="M28" s="16">
        <v>87</v>
      </c>
      <c r="N28" s="28" t="s">
        <v>38</v>
      </c>
      <c r="O28" s="29" t="s">
        <v>40</v>
      </c>
    </row>
    <row r="29" spans="1:15" s="23" customFormat="1" ht="25.5" customHeight="1" x14ac:dyDescent="0.15">
      <c r="A29" s="12">
        <v>27</v>
      </c>
      <c r="B29" s="12">
        <v>32</v>
      </c>
      <c r="C29" s="13" t="s">
        <v>104</v>
      </c>
      <c r="D29" s="14">
        <v>524.04999999999995</v>
      </c>
      <c r="E29" s="14">
        <v>308.93</v>
      </c>
      <c r="F29" s="15">
        <f>(D29-E29)/E29</f>
        <v>0.6963389764671607</v>
      </c>
      <c r="G29" s="16">
        <v>159</v>
      </c>
      <c r="H29" s="12">
        <v>4</v>
      </c>
      <c r="I29" s="12">
        <f t="shared" si="2"/>
        <v>39.75</v>
      </c>
      <c r="J29" s="12">
        <v>3</v>
      </c>
      <c r="K29" s="15" t="s">
        <v>17</v>
      </c>
      <c r="L29" s="14">
        <v>86434.3</v>
      </c>
      <c r="M29" s="16">
        <v>17690</v>
      </c>
      <c r="N29" s="17">
        <v>44855</v>
      </c>
      <c r="O29" s="18" t="s">
        <v>30</v>
      </c>
    </row>
    <row r="30" spans="1:15" s="23" customFormat="1" ht="25.5" customHeight="1" x14ac:dyDescent="0.15">
      <c r="A30" s="12">
        <v>28</v>
      </c>
      <c r="B30" s="12">
        <v>27</v>
      </c>
      <c r="C30" s="13" t="s">
        <v>27</v>
      </c>
      <c r="D30" s="14">
        <v>470.5</v>
      </c>
      <c r="E30" s="14">
        <v>709</v>
      </c>
      <c r="F30" s="15">
        <f>(D30-E30)/E30</f>
        <v>-0.33638928067700985</v>
      </c>
      <c r="G30" s="16">
        <v>98</v>
      </c>
      <c r="H30" s="12">
        <v>5</v>
      </c>
      <c r="I30" s="12">
        <f t="shared" si="2"/>
        <v>19.600000000000001</v>
      </c>
      <c r="J30" s="12">
        <v>2</v>
      </c>
      <c r="K30" s="12">
        <v>6</v>
      </c>
      <c r="L30" s="14">
        <v>40842.32</v>
      </c>
      <c r="M30" s="16">
        <v>8076</v>
      </c>
      <c r="N30" s="17">
        <v>45289</v>
      </c>
      <c r="O30" s="18" t="s">
        <v>28</v>
      </c>
    </row>
    <row r="31" spans="1:15" s="23" customFormat="1" ht="25.5" customHeight="1" x14ac:dyDescent="0.15">
      <c r="A31" s="12">
        <v>29</v>
      </c>
      <c r="B31" s="12">
        <v>30</v>
      </c>
      <c r="C31" s="13" t="s">
        <v>39</v>
      </c>
      <c r="D31" s="14">
        <v>463.3</v>
      </c>
      <c r="E31" s="14">
        <v>432.2</v>
      </c>
      <c r="F31" s="15">
        <f>(D31-E31)/E31</f>
        <v>7.1957427117075479E-2</v>
      </c>
      <c r="G31" s="16">
        <v>62</v>
      </c>
      <c r="H31" s="12">
        <v>4</v>
      </c>
      <c r="I31" s="12">
        <f t="shared" si="2"/>
        <v>15.5</v>
      </c>
      <c r="J31" s="12">
        <v>2</v>
      </c>
      <c r="K31" s="12">
        <v>8</v>
      </c>
      <c r="L31" s="14">
        <v>31966.75</v>
      </c>
      <c r="M31" s="16">
        <v>4996</v>
      </c>
      <c r="N31" s="17">
        <v>45275</v>
      </c>
      <c r="O31" s="18" t="s">
        <v>40</v>
      </c>
    </row>
    <row r="32" spans="1:15" s="23" customFormat="1" ht="25.5" customHeight="1" x14ac:dyDescent="0.15">
      <c r="A32" s="12">
        <v>30</v>
      </c>
      <c r="B32" s="12">
        <v>24</v>
      </c>
      <c r="C32" s="13" t="s">
        <v>91</v>
      </c>
      <c r="D32" s="14">
        <v>429</v>
      </c>
      <c r="E32" s="14">
        <v>965.7</v>
      </c>
      <c r="F32" s="15">
        <f>(D32-E32)/E32</f>
        <v>-0.55576265921093504</v>
      </c>
      <c r="G32" s="16">
        <v>66</v>
      </c>
      <c r="H32" s="12">
        <v>4</v>
      </c>
      <c r="I32" s="12">
        <f t="shared" si="2"/>
        <v>16.5</v>
      </c>
      <c r="J32" s="12">
        <v>3</v>
      </c>
      <c r="K32" s="12">
        <v>5</v>
      </c>
      <c r="L32" s="14">
        <v>6374.46</v>
      </c>
      <c r="M32" s="16">
        <v>1045</v>
      </c>
      <c r="N32" s="17">
        <v>45296</v>
      </c>
      <c r="O32" s="18" t="s">
        <v>56</v>
      </c>
    </row>
    <row r="33" spans="1:15" s="23" customFormat="1" ht="25.5" customHeight="1" x14ac:dyDescent="0.15">
      <c r="A33" s="12">
        <v>31</v>
      </c>
      <c r="B33" s="14" t="s">
        <v>17</v>
      </c>
      <c r="C33" s="13" t="s">
        <v>85</v>
      </c>
      <c r="D33" s="14">
        <v>409</v>
      </c>
      <c r="E33" s="14" t="s">
        <v>17</v>
      </c>
      <c r="F33" s="15" t="s">
        <v>17</v>
      </c>
      <c r="G33" s="16">
        <v>93</v>
      </c>
      <c r="H33" s="12">
        <v>2</v>
      </c>
      <c r="I33" s="12">
        <f t="shared" si="2"/>
        <v>46.5</v>
      </c>
      <c r="J33" s="12">
        <v>2</v>
      </c>
      <c r="K33" s="15" t="s">
        <v>17</v>
      </c>
      <c r="L33" s="14">
        <v>4328.3100000000004</v>
      </c>
      <c r="M33" s="16">
        <v>1155</v>
      </c>
      <c r="N33" s="17">
        <v>45275</v>
      </c>
      <c r="O33" s="18" t="s">
        <v>58</v>
      </c>
    </row>
    <row r="34" spans="1:15" s="23" customFormat="1" ht="25.5" customHeight="1" x14ac:dyDescent="0.15">
      <c r="A34" s="12">
        <v>32</v>
      </c>
      <c r="B34" s="12">
        <v>40</v>
      </c>
      <c r="C34" s="13" t="s">
        <v>79</v>
      </c>
      <c r="D34" s="14">
        <v>322</v>
      </c>
      <c r="E34" s="14">
        <v>50</v>
      </c>
      <c r="F34" s="15">
        <f>(D34-E34)/E34</f>
        <v>5.44</v>
      </c>
      <c r="G34" s="20">
        <v>69</v>
      </c>
      <c r="H34" s="12">
        <v>2</v>
      </c>
      <c r="I34" s="12">
        <f t="shared" si="2"/>
        <v>34.5</v>
      </c>
      <c r="J34" s="12">
        <v>1</v>
      </c>
      <c r="K34" s="20">
        <v>4</v>
      </c>
      <c r="L34" s="14">
        <v>5908.0499999999993</v>
      </c>
      <c r="M34" s="16">
        <v>1212</v>
      </c>
      <c r="N34" s="17">
        <v>45303</v>
      </c>
      <c r="O34" s="18" t="s">
        <v>80</v>
      </c>
    </row>
    <row r="35" spans="1:15" s="23" customFormat="1" ht="25.5" customHeight="1" x14ac:dyDescent="0.15">
      <c r="A35" s="12">
        <v>33</v>
      </c>
      <c r="B35" s="12">
        <v>18</v>
      </c>
      <c r="C35" s="13" t="s">
        <v>77</v>
      </c>
      <c r="D35" s="14">
        <v>245.5</v>
      </c>
      <c r="E35" s="14">
        <v>3280.84</v>
      </c>
      <c r="F35" s="15">
        <f>(D35-E35)/E35</f>
        <v>-0.92517160239450869</v>
      </c>
      <c r="G35" s="20">
        <v>58</v>
      </c>
      <c r="H35" s="12">
        <v>4</v>
      </c>
      <c r="I35" s="12">
        <f t="shared" si="2"/>
        <v>14.5</v>
      </c>
      <c r="J35" s="12">
        <v>2</v>
      </c>
      <c r="K35" s="21">
        <v>4</v>
      </c>
      <c r="L35" s="14">
        <v>28674.46</v>
      </c>
      <c r="M35" s="16">
        <v>4512</v>
      </c>
      <c r="N35" s="17">
        <v>45303</v>
      </c>
      <c r="O35" s="18" t="s">
        <v>51</v>
      </c>
    </row>
    <row r="36" spans="1:15" s="23" customFormat="1" ht="25.5" customHeight="1" x14ac:dyDescent="0.15">
      <c r="A36" s="12">
        <v>34</v>
      </c>
      <c r="B36" s="12">
        <v>31</v>
      </c>
      <c r="C36" s="13" t="s">
        <v>73</v>
      </c>
      <c r="D36" s="14">
        <v>242</v>
      </c>
      <c r="E36" s="14">
        <v>319</v>
      </c>
      <c r="F36" s="15">
        <f>(D36-E36)/E36</f>
        <v>-0.2413793103448276</v>
      </c>
      <c r="G36" s="16">
        <v>36</v>
      </c>
      <c r="H36" s="12">
        <v>3</v>
      </c>
      <c r="I36" s="12">
        <f t="shared" si="2"/>
        <v>12</v>
      </c>
      <c r="J36" s="12">
        <v>2</v>
      </c>
      <c r="K36" s="12" t="s">
        <v>17</v>
      </c>
      <c r="L36" s="14">
        <v>4084.6</v>
      </c>
      <c r="M36" s="16">
        <v>721</v>
      </c>
      <c r="N36" s="17">
        <v>45303</v>
      </c>
      <c r="O36" s="18" t="s">
        <v>34</v>
      </c>
    </row>
    <row r="37" spans="1:15" s="23" customFormat="1" ht="25.5" customHeight="1" x14ac:dyDescent="0.15">
      <c r="A37" s="12">
        <v>35</v>
      </c>
      <c r="B37" s="12" t="s">
        <v>15</v>
      </c>
      <c r="C37" s="24" t="s">
        <v>117</v>
      </c>
      <c r="D37" s="25">
        <v>237.45</v>
      </c>
      <c r="E37" s="14" t="s">
        <v>17</v>
      </c>
      <c r="F37" s="15" t="s">
        <v>17</v>
      </c>
      <c r="G37" s="26">
        <v>45</v>
      </c>
      <c r="H37" s="27">
        <v>8</v>
      </c>
      <c r="I37" s="27">
        <f t="shared" si="2"/>
        <v>5.625</v>
      </c>
      <c r="J37" s="27">
        <v>4</v>
      </c>
      <c r="K37" s="27">
        <v>1</v>
      </c>
      <c r="L37" s="25">
        <v>237.45</v>
      </c>
      <c r="M37" s="26">
        <v>45</v>
      </c>
      <c r="N37" s="28">
        <v>45324</v>
      </c>
      <c r="O37" s="29" t="s">
        <v>80</v>
      </c>
    </row>
    <row r="38" spans="1:15" s="23" customFormat="1" ht="25.5" customHeight="1" x14ac:dyDescent="0.15">
      <c r="A38" s="12">
        <v>36</v>
      </c>
      <c r="B38" s="12">
        <v>28</v>
      </c>
      <c r="C38" s="13" t="s">
        <v>52</v>
      </c>
      <c r="D38" s="14">
        <v>226</v>
      </c>
      <c r="E38" s="14">
        <v>603</v>
      </c>
      <c r="F38" s="15">
        <f>(D38-E38)/E38</f>
        <v>-0.62520729684908793</v>
      </c>
      <c r="G38" s="16">
        <v>44</v>
      </c>
      <c r="H38" s="12">
        <v>1</v>
      </c>
      <c r="I38" s="12">
        <f t="shared" si="2"/>
        <v>44</v>
      </c>
      <c r="J38" s="12">
        <v>1</v>
      </c>
      <c r="K38" s="15" t="s">
        <v>17</v>
      </c>
      <c r="L38" s="14">
        <v>3108.58</v>
      </c>
      <c r="M38" s="16">
        <v>685</v>
      </c>
      <c r="N38" s="17">
        <v>45282</v>
      </c>
      <c r="O38" s="18" t="s">
        <v>40</v>
      </c>
    </row>
    <row r="39" spans="1:15" s="23" customFormat="1" ht="25.5" customHeight="1" x14ac:dyDescent="0.15">
      <c r="A39" s="12">
        <v>37</v>
      </c>
      <c r="B39" s="12">
        <v>37</v>
      </c>
      <c r="C39" s="13" t="s">
        <v>45</v>
      </c>
      <c r="D39" s="14">
        <v>212</v>
      </c>
      <c r="E39" s="14">
        <v>105</v>
      </c>
      <c r="F39" s="15">
        <f>(D39-E39)/E39</f>
        <v>1.019047619047619</v>
      </c>
      <c r="G39" s="16">
        <v>46</v>
      </c>
      <c r="H39" s="12">
        <v>3</v>
      </c>
      <c r="I39" s="21">
        <f t="shared" si="2"/>
        <v>15.333333333333334</v>
      </c>
      <c r="J39" s="12">
        <v>2</v>
      </c>
      <c r="K39" s="12">
        <v>6</v>
      </c>
      <c r="L39" s="14">
        <v>2433.8200000000002</v>
      </c>
      <c r="M39" s="16">
        <v>578</v>
      </c>
      <c r="N39" s="17">
        <v>45289</v>
      </c>
      <c r="O39" s="18" t="s">
        <v>46</v>
      </c>
    </row>
    <row r="40" spans="1:15" s="23" customFormat="1" ht="25.5" customHeight="1" x14ac:dyDescent="0.15">
      <c r="A40" s="12">
        <v>38</v>
      </c>
      <c r="B40" s="12">
        <v>29</v>
      </c>
      <c r="C40" s="13" t="s">
        <v>47</v>
      </c>
      <c r="D40" s="14">
        <v>185</v>
      </c>
      <c r="E40" s="14">
        <v>551</v>
      </c>
      <c r="F40" s="15">
        <f>(D40-E40)/E40</f>
        <v>-0.66424682395644286</v>
      </c>
      <c r="G40" s="16">
        <v>33</v>
      </c>
      <c r="H40" s="12">
        <v>2</v>
      </c>
      <c r="I40" s="12">
        <f t="shared" si="2"/>
        <v>16.5</v>
      </c>
      <c r="J40" s="12">
        <v>2</v>
      </c>
      <c r="K40" s="12">
        <v>11</v>
      </c>
      <c r="L40" s="14">
        <v>18476.8</v>
      </c>
      <c r="M40" s="16">
        <v>3076</v>
      </c>
      <c r="N40" s="17">
        <v>45254</v>
      </c>
      <c r="O40" s="18" t="s">
        <v>34</v>
      </c>
    </row>
    <row r="41" spans="1:15" s="23" customFormat="1" ht="25.5" customHeight="1" x14ac:dyDescent="0.15">
      <c r="A41" s="12">
        <v>39</v>
      </c>
      <c r="B41" s="14" t="s">
        <v>17</v>
      </c>
      <c r="C41" s="24" t="s">
        <v>74</v>
      </c>
      <c r="D41" s="25">
        <v>182</v>
      </c>
      <c r="E41" s="14" t="s">
        <v>17</v>
      </c>
      <c r="F41" s="15" t="s">
        <v>17</v>
      </c>
      <c r="G41" s="26">
        <v>36</v>
      </c>
      <c r="H41" s="27">
        <v>1</v>
      </c>
      <c r="I41" s="27">
        <f t="shared" si="2"/>
        <v>36</v>
      </c>
      <c r="J41" s="27">
        <v>1</v>
      </c>
      <c r="K41" s="15" t="s">
        <v>17</v>
      </c>
      <c r="L41" s="14">
        <v>206989.54</v>
      </c>
      <c r="M41" s="16">
        <v>31986</v>
      </c>
      <c r="N41" s="28">
        <v>45191</v>
      </c>
      <c r="O41" s="29" t="s">
        <v>40</v>
      </c>
    </row>
    <row r="42" spans="1:15" s="23" customFormat="1" ht="25.5" customHeight="1" x14ac:dyDescent="0.15">
      <c r="A42" s="12">
        <v>40</v>
      </c>
      <c r="B42" s="12">
        <v>33</v>
      </c>
      <c r="C42" s="13" t="s">
        <v>41</v>
      </c>
      <c r="D42" s="14">
        <v>176</v>
      </c>
      <c r="E42" s="14">
        <v>170</v>
      </c>
      <c r="F42" s="15">
        <f>(D42-E42)/E42</f>
        <v>3.5294117647058823E-2</v>
      </c>
      <c r="G42" s="16">
        <v>35</v>
      </c>
      <c r="H42" s="12">
        <v>1</v>
      </c>
      <c r="I42" s="12">
        <f t="shared" si="2"/>
        <v>35</v>
      </c>
      <c r="J42" s="12">
        <v>1</v>
      </c>
      <c r="K42" s="12">
        <v>11</v>
      </c>
      <c r="L42" s="14">
        <v>57460.92</v>
      </c>
      <c r="M42" s="16">
        <v>8996</v>
      </c>
      <c r="N42" s="17">
        <v>45254</v>
      </c>
      <c r="O42" s="18" t="s">
        <v>30</v>
      </c>
    </row>
    <row r="43" spans="1:15" s="23" customFormat="1" ht="25.5" customHeight="1" x14ac:dyDescent="0.15">
      <c r="A43" s="12">
        <v>41</v>
      </c>
      <c r="B43" s="12">
        <v>36</v>
      </c>
      <c r="C43" s="13" t="s">
        <v>48</v>
      </c>
      <c r="D43" s="14">
        <v>172.4</v>
      </c>
      <c r="E43" s="14">
        <v>155.4</v>
      </c>
      <c r="F43" s="15">
        <f>(D43-E43)/E43</f>
        <v>0.10939510939510939</v>
      </c>
      <c r="G43" s="16">
        <v>24</v>
      </c>
      <c r="H43" s="12">
        <v>2</v>
      </c>
      <c r="I43" s="12">
        <f t="shared" si="2"/>
        <v>12</v>
      </c>
      <c r="J43" s="12">
        <v>1</v>
      </c>
      <c r="K43" s="12">
        <v>16</v>
      </c>
      <c r="L43" s="14">
        <v>21924</v>
      </c>
      <c r="M43" s="16">
        <v>3530</v>
      </c>
      <c r="N43" s="17">
        <v>45219</v>
      </c>
      <c r="O43" s="18" t="s">
        <v>49</v>
      </c>
    </row>
    <row r="44" spans="1:15" s="23" customFormat="1" ht="25.5" customHeight="1" x14ac:dyDescent="0.15">
      <c r="A44" s="12">
        <v>42</v>
      </c>
      <c r="B44" s="15" t="s">
        <v>17</v>
      </c>
      <c r="C44" s="13" t="s">
        <v>115</v>
      </c>
      <c r="D44" s="14">
        <v>146</v>
      </c>
      <c r="E44" s="15" t="s">
        <v>17</v>
      </c>
      <c r="F44" s="15" t="s">
        <v>17</v>
      </c>
      <c r="G44" s="16">
        <v>37</v>
      </c>
      <c r="H44" s="12">
        <v>1</v>
      </c>
      <c r="I44" s="12">
        <f t="shared" si="2"/>
        <v>37</v>
      </c>
      <c r="J44" s="12">
        <v>1</v>
      </c>
      <c r="K44" s="15" t="s">
        <v>17</v>
      </c>
      <c r="L44" s="14">
        <v>803.4</v>
      </c>
      <c r="M44" s="16">
        <v>166</v>
      </c>
      <c r="N44" s="17">
        <v>45233</v>
      </c>
      <c r="O44" s="18" t="s">
        <v>56</v>
      </c>
    </row>
    <row r="45" spans="1:15" s="23" customFormat="1" ht="25.5" customHeight="1" x14ac:dyDescent="0.15">
      <c r="A45" s="12">
        <v>43</v>
      </c>
      <c r="B45" s="12" t="s">
        <v>36</v>
      </c>
      <c r="C45" s="13" t="s">
        <v>120</v>
      </c>
      <c r="D45" s="14">
        <v>119</v>
      </c>
      <c r="E45" s="14" t="s">
        <v>17</v>
      </c>
      <c r="F45" s="15" t="s">
        <v>17</v>
      </c>
      <c r="G45" s="16">
        <v>16</v>
      </c>
      <c r="H45" s="12">
        <v>2</v>
      </c>
      <c r="I45" s="12">
        <f t="shared" si="2"/>
        <v>8</v>
      </c>
      <c r="J45" s="12">
        <v>2</v>
      </c>
      <c r="K45" s="12">
        <v>0</v>
      </c>
      <c r="L45" s="14">
        <v>119</v>
      </c>
      <c r="M45" s="16">
        <v>16</v>
      </c>
      <c r="N45" s="28" t="s">
        <v>38</v>
      </c>
      <c r="O45" s="18" t="s">
        <v>30</v>
      </c>
    </row>
    <row r="46" spans="1:15" s="23" customFormat="1" ht="25.5" customHeight="1" x14ac:dyDescent="0.15">
      <c r="A46" s="12">
        <v>44</v>
      </c>
      <c r="B46" s="12" t="s">
        <v>17</v>
      </c>
      <c r="C46" s="24" t="s">
        <v>96</v>
      </c>
      <c r="D46" s="25">
        <v>90</v>
      </c>
      <c r="E46" s="14" t="s">
        <v>17</v>
      </c>
      <c r="F46" s="15" t="s">
        <v>17</v>
      </c>
      <c r="G46" s="26">
        <v>23</v>
      </c>
      <c r="H46" s="27">
        <v>1</v>
      </c>
      <c r="I46" s="27">
        <v>23</v>
      </c>
      <c r="J46" s="27">
        <v>1</v>
      </c>
      <c r="K46" s="27" t="s">
        <v>17</v>
      </c>
      <c r="L46" s="14">
        <v>2797.9</v>
      </c>
      <c r="M46" s="16">
        <v>533</v>
      </c>
      <c r="N46" s="28">
        <v>45275</v>
      </c>
      <c r="O46" s="29" t="s">
        <v>97</v>
      </c>
    </row>
    <row r="47" spans="1:15" s="23" customFormat="1" ht="25.5" customHeight="1" x14ac:dyDescent="0.15">
      <c r="A47" s="12">
        <v>45</v>
      </c>
      <c r="B47" s="12" t="s">
        <v>17</v>
      </c>
      <c r="C47" s="24" t="s">
        <v>98</v>
      </c>
      <c r="D47" s="25">
        <v>58.990000000000009</v>
      </c>
      <c r="E47" s="14" t="s">
        <v>17</v>
      </c>
      <c r="F47" s="15" t="s">
        <v>17</v>
      </c>
      <c r="G47" s="26">
        <v>20</v>
      </c>
      <c r="H47" s="27">
        <v>1</v>
      </c>
      <c r="I47" s="27">
        <v>20</v>
      </c>
      <c r="J47" s="27">
        <v>1</v>
      </c>
      <c r="K47" s="27" t="s">
        <v>17</v>
      </c>
      <c r="L47" s="14">
        <v>6208.96</v>
      </c>
      <c r="M47" s="16">
        <v>958</v>
      </c>
      <c r="N47" s="28">
        <v>45282</v>
      </c>
      <c r="O47" s="29" t="s">
        <v>97</v>
      </c>
    </row>
    <row r="48" spans="1:15" s="23" customFormat="1" ht="25.5" customHeight="1" x14ac:dyDescent="0.15">
      <c r="A48" s="12">
        <v>46</v>
      </c>
      <c r="B48" s="14" t="s">
        <v>17</v>
      </c>
      <c r="C48" s="13" t="s">
        <v>75</v>
      </c>
      <c r="D48" s="14">
        <v>50</v>
      </c>
      <c r="E48" s="14" t="s">
        <v>17</v>
      </c>
      <c r="F48" s="15" t="s">
        <v>17</v>
      </c>
      <c r="G48" s="16">
        <v>11</v>
      </c>
      <c r="H48" s="12">
        <v>1</v>
      </c>
      <c r="I48" s="12">
        <f>G48/H48</f>
        <v>11</v>
      </c>
      <c r="J48" s="12">
        <v>1</v>
      </c>
      <c r="K48" s="15" t="s">
        <v>17</v>
      </c>
      <c r="L48" s="14">
        <v>6185</v>
      </c>
      <c r="M48" s="16">
        <v>1197</v>
      </c>
      <c r="N48" s="17">
        <v>45259</v>
      </c>
      <c r="O48" s="18" t="s">
        <v>76</v>
      </c>
    </row>
    <row r="49" spans="1:15" s="23" customFormat="1" ht="25.5" customHeight="1" x14ac:dyDescent="0.15">
      <c r="A49" s="12">
        <v>47</v>
      </c>
      <c r="B49" s="12">
        <v>43</v>
      </c>
      <c r="C49" s="13" t="s">
        <v>101</v>
      </c>
      <c r="D49" s="14">
        <v>40</v>
      </c>
      <c r="E49" s="14">
        <v>20.5</v>
      </c>
      <c r="F49" s="15">
        <f>(D49-E49)/E49</f>
        <v>0.95121951219512191</v>
      </c>
      <c r="G49" s="16">
        <v>10</v>
      </c>
      <c r="H49" s="12">
        <v>1</v>
      </c>
      <c r="I49" s="12">
        <f>G49/H49</f>
        <v>10</v>
      </c>
      <c r="J49" s="12">
        <v>1</v>
      </c>
      <c r="K49" s="12">
        <v>2</v>
      </c>
      <c r="L49" s="14">
        <v>60.5</v>
      </c>
      <c r="M49" s="16">
        <v>14</v>
      </c>
      <c r="N49" s="17">
        <v>45317</v>
      </c>
      <c r="O49" s="18" t="s">
        <v>46</v>
      </c>
    </row>
    <row r="50" spans="1:15" s="23" customFormat="1" ht="25.5" customHeight="1" x14ac:dyDescent="0.15">
      <c r="A50" s="12">
        <v>48</v>
      </c>
      <c r="B50" s="12">
        <v>39</v>
      </c>
      <c r="C50" s="13" t="s">
        <v>109</v>
      </c>
      <c r="D50" s="14">
        <v>17.5</v>
      </c>
      <c r="E50" s="14">
        <v>50.5</v>
      </c>
      <c r="F50" s="15">
        <f>(D50-E50)/E50</f>
        <v>-0.65346534653465349</v>
      </c>
      <c r="G50" s="16">
        <v>3</v>
      </c>
      <c r="H50" s="12">
        <v>1</v>
      </c>
      <c r="I50" s="12">
        <f>G50/H50</f>
        <v>3</v>
      </c>
      <c r="J50" s="12">
        <v>1</v>
      </c>
      <c r="K50" s="15" t="s">
        <v>17</v>
      </c>
      <c r="L50" s="14">
        <v>1097649.1100000001</v>
      </c>
      <c r="M50" s="16">
        <v>154466</v>
      </c>
      <c r="N50" s="17">
        <v>45128</v>
      </c>
      <c r="O50" s="18" t="s">
        <v>22</v>
      </c>
    </row>
    <row r="51" spans="1:15" s="40" customFormat="1" ht="24.95" customHeight="1" x14ac:dyDescent="0.2">
      <c r="A51" s="30"/>
      <c r="B51" s="30"/>
      <c r="C51" s="31" t="s">
        <v>122</v>
      </c>
      <c r="D51" s="32">
        <f>SUBTOTAL(109,Table1324587910111213141516171819202122232624252728293031323334353637383456[Pajamos 
(GBO)])</f>
        <v>542858.52000000014</v>
      </c>
      <c r="E51" s="32" t="s">
        <v>114</v>
      </c>
      <c r="F51" s="33">
        <f t="shared" ref="F51" si="4">(D51-E51)/E51</f>
        <v>-0.21789580752052998</v>
      </c>
      <c r="G51" s="34">
        <f>SUBTOTAL(109,Table1324587910111213141516171819202122232624252728293031323334353637383456[Žiūrovų sk. 
(ADM)])</f>
        <v>84244</v>
      </c>
      <c r="H51" s="35"/>
      <c r="I51" s="35"/>
      <c r="J51" s="35"/>
      <c r="K51" s="31"/>
      <c r="L51" s="36"/>
      <c r="M51" s="37"/>
      <c r="N51" s="38"/>
      <c r="O51" s="39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1DE7-7B15-4639-8021-D264A94B71F8}">
  <sheetPr codeName="Sheet1"/>
  <dimension ref="A1:P46"/>
  <sheetViews>
    <sheetView zoomScale="60" zoomScaleNormal="60" workbookViewId="0">
      <selection activeCell="L40" sqref="L40"/>
    </sheetView>
  </sheetViews>
  <sheetFormatPr defaultColWidth="0" defaultRowHeight="11.25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86</v>
      </c>
      <c r="D3" s="14">
        <v>287465.63</v>
      </c>
      <c r="E3" s="14">
        <v>369199.41000000003</v>
      </c>
      <c r="F3" s="15">
        <f>(D3-E3)/E3</f>
        <v>-0.22138112300883694</v>
      </c>
      <c r="G3" s="16">
        <v>41106</v>
      </c>
      <c r="H3" s="15" t="s">
        <v>17</v>
      </c>
      <c r="I3" s="15" t="s">
        <v>17</v>
      </c>
      <c r="J3" s="15" t="s">
        <v>17</v>
      </c>
      <c r="K3" s="12">
        <v>2</v>
      </c>
      <c r="L3" s="14">
        <v>743818.2</v>
      </c>
      <c r="M3" s="16">
        <v>105660</v>
      </c>
      <c r="N3" s="17">
        <v>45310</v>
      </c>
      <c r="O3" s="18" t="s">
        <v>87</v>
      </c>
    </row>
    <row r="4" spans="1:15" s="19" customFormat="1" ht="25.5" customHeight="1" x14ac:dyDescent="0.2">
      <c r="A4" s="12">
        <v>2</v>
      </c>
      <c r="B4" s="12">
        <v>2</v>
      </c>
      <c r="C4" s="13" t="s">
        <v>16</v>
      </c>
      <c r="D4" s="14">
        <v>122683</v>
      </c>
      <c r="E4" s="14">
        <v>162051</v>
      </c>
      <c r="F4" s="15">
        <f>(D4-E4)/E4</f>
        <v>-0.24293586586938679</v>
      </c>
      <c r="G4" s="16">
        <v>18411</v>
      </c>
      <c r="H4" s="16">
        <v>134</v>
      </c>
      <c r="I4" s="12">
        <f t="shared" ref="I4:I9" si="0">G4/H4</f>
        <v>137.3955223880597</v>
      </c>
      <c r="J4" s="12">
        <v>15</v>
      </c>
      <c r="K4" s="12">
        <v>5</v>
      </c>
      <c r="L4" s="14">
        <v>1528563</v>
      </c>
      <c r="M4" s="16">
        <v>211844</v>
      </c>
      <c r="N4" s="17">
        <v>45289</v>
      </c>
      <c r="O4" s="18" t="s">
        <v>18</v>
      </c>
    </row>
    <row r="5" spans="1:15" s="19" customFormat="1" ht="25.5" customHeight="1" x14ac:dyDescent="0.2">
      <c r="A5" s="12">
        <v>3</v>
      </c>
      <c r="B5" s="12">
        <v>3</v>
      </c>
      <c r="C5" s="13" t="s">
        <v>84</v>
      </c>
      <c r="D5" s="14">
        <v>55311.82</v>
      </c>
      <c r="E5" s="14">
        <v>59574.16</v>
      </c>
      <c r="F5" s="15">
        <f>(D5-E5)/E5</f>
        <v>-7.1546791427692866E-2</v>
      </c>
      <c r="G5" s="16">
        <v>8385</v>
      </c>
      <c r="H5" s="16">
        <v>140</v>
      </c>
      <c r="I5" s="12">
        <f t="shared" si="0"/>
        <v>59.892857142857146</v>
      </c>
      <c r="J5" s="12">
        <v>14</v>
      </c>
      <c r="K5" s="12">
        <v>2</v>
      </c>
      <c r="L5" s="14">
        <v>122527.02</v>
      </c>
      <c r="M5" s="16">
        <v>18080</v>
      </c>
      <c r="N5" s="17">
        <v>45310</v>
      </c>
      <c r="O5" s="18" t="s">
        <v>32</v>
      </c>
    </row>
    <row r="6" spans="1:15" s="19" customFormat="1" ht="25.5" customHeight="1" x14ac:dyDescent="0.2">
      <c r="A6" s="12">
        <v>4</v>
      </c>
      <c r="B6" s="12" t="s">
        <v>15</v>
      </c>
      <c r="C6" s="13" t="s">
        <v>95</v>
      </c>
      <c r="D6" s="14">
        <v>54796.22</v>
      </c>
      <c r="E6" s="15" t="s">
        <v>17</v>
      </c>
      <c r="F6" s="15" t="s">
        <v>17</v>
      </c>
      <c r="G6" s="16">
        <v>8059</v>
      </c>
      <c r="H6" s="16">
        <v>209</v>
      </c>
      <c r="I6" s="12">
        <f t="shared" si="0"/>
        <v>38.559808612440193</v>
      </c>
      <c r="J6" s="12">
        <v>21</v>
      </c>
      <c r="K6" s="12">
        <v>1</v>
      </c>
      <c r="L6" s="14">
        <v>63643.63</v>
      </c>
      <c r="M6" s="16">
        <v>9164</v>
      </c>
      <c r="N6" s="17">
        <v>45317</v>
      </c>
      <c r="O6" s="18" t="s">
        <v>94</v>
      </c>
    </row>
    <row r="7" spans="1:15" s="19" customFormat="1" ht="25.5" customHeight="1" x14ac:dyDescent="0.2">
      <c r="A7" s="12">
        <v>5</v>
      </c>
      <c r="B7" s="12">
        <v>5</v>
      </c>
      <c r="C7" s="13" t="s">
        <v>21</v>
      </c>
      <c r="D7" s="14">
        <v>28053.200000000001</v>
      </c>
      <c r="E7" s="14">
        <v>29228.71</v>
      </c>
      <c r="F7" s="15">
        <f>(D7-E7)/E7</f>
        <v>-4.0217649017010963E-2</v>
      </c>
      <c r="G7" s="16">
        <v>5383</v>
      </c>
      <c r="H7" s="16">
        <v>148</v>
      </c>
      <c r="I7" s="12">
        <f t="shared" si="0"/>
        <v>36.371621621621621</v>
      </c>
      <c r="J7" s="12">
        <v>11</v>
      </c>
      <c r="K7" s="12">
        <v>6</v>
      </c>
      <c r="L7" s="14">
        <v>420939.49</v>
      </c>
      <c r="M7" s="16">
        <v>76689</v>
      </c>
      <c r="N7" s="17">
        <v>45282</v>
      </c>
      <c r="O7" s="18" t="s">
        <v>22</v>
      </c>
    </row>
    <row r="8" spans="1:15" s="19" customFormat="1" ht="25.5" customHeight="1" x14ac:dyDescent="0.2">
      <c r="A8" s="12">
        <v>6</v>
      </c>
      <c r="B8" s="12">
        <v>4</v>
      </c>
      <c r="C8" s="13" t="s">
        <v>64</v>
      </c>
      <c r="D8" s="14">
        <v>25115.64</v>
      </c>
      <c r="E8" s="14">
        <v>38847.89</v>
      </c>
      <c r="F8" s="15">
        <f>(D8-E8)/E8</f>
        <v>-0.35348766689773886</v>
      </c>
      <c r="G8" s="16">
        <v>3700</v>
      </c>
      <c r="H8" s="16">
        <v>117</v>
      </c>
      <c r="I8" s="12">
        <f t="shared" si="0"/>
        <v>31.623931623931625</v>
      </c>
      <c r="J8" s="12">
        <v>11</v>
      </c>
      <c r="K8" s="12">
        <v>3</v>
      </c>
      <c r="L8" s="14">
        <v>129953.95</v>
      </c>
      <c r="M8" s="16">
        <v>18608</v>
      </c>
      <c r="N8" s="17">
        <v>45303</v>
      </c>
      <c r="O8" s="18" t="s">
        <v>51</v>
      </c>
    </row>
    <row r="9" spans="1:15" s="19" customFormat="1" ht="25.5" customHeight="1" x14ac:dyDescent="0.2">
      <c r="A9" s="12">
        <v>7</v>
      </c>
      <c r="B9" s="12">
        <v>6</v>
      </c>
      <c r="C9" s="13" t="s">
        <v>19</v>
      </c>
      <c r="D9" s="14">
        <v>21903.79</v>
      </c>
      <c r="E9" s="14">
        <v>27524.47</v>
      </c>
      <c r="F9" s="15">
        <f>(D9-E9)/E9</f>
        <v>-0.20420665684025888</v>
      </c>
      <c r="G9" s="20">
        <v>3910</v>
      </c>
      <c r="H9" s="16">
        <v>141</v>
      </c>
      <c r="I9" s="12">
        <f t="shared" si="0"/>
        <v>27.730496453900709</v>
      </c>
      <c r="J9" s="12">
        <v>10</v>
      </c>
      <c r="K9" s="21">
        <v>7</v>
      </c>
      <c r="L9" s="14">
        <v>550811.81000000006</v>
      </c>
      <c r="M9" s="16">
        <v>94889</v>
      </c>
      <c r="N9" s="17">
        <v>45275</v>
      </c>
      <c r="O9" s="18" t="s">
        <v>20</v>
      </c>
    </row>
    <row r="10" spans="1:15" s="19" customFormat="1" ht="25.5" customHeight="1" x14ac:dyDescent="0.2">
      <c r="A10" s="12">
        <v>8</v>
      </c>
      <c r="B10" s="12" t="s">
        <v>15</v>
      </c>
      <c r="C10" s="13" t="s">
        <v>106</v>
      </c>
      <c r="D10" s="14">
        <v>12370</v>
      </c>
      <c r="E10" s="14" t="s">
        <v>17</v>
      </c>
      <c r="F10" s="15" t="s">
        <v>17</v>
      </c>
      <c r="G10" s="16">
        <v>2542</v>
      </c>
      <c r="H10" s="16" t="s">
        <v>17</v>
      </c>
      <c r="I10" s="12" t="s">
        <v>17</v>
      </c>
      <c r="J10" s="12">
        <v>15</v>
      </c>
      <c r="K10" s="12">
        <v>1</v>
      </c>
      <c r="L10" s="14">
        <v>12370</v>
      </c>
      <c r="M10" s="16">
        <v>2524</v>
      </c>
      <c r="N10" s="17">
        <v>45317</v>
      </c>
      <c r="O10" s="18" t="s">
        <v>107</v>
      </c>
    </row>
    <row r="11" spans="1:15" s="23" customFormat="1" ht="25.5" customHeight="1" x14ac:dyDescent="0.15">
      <c r="A11" s="12">
        <v>9</v>
      </c>
      <c r="B11" s="12" t="s">
        <v>15</v>
      </c>
      <c r="C11" s="13" t="s">
        <v>102</v>
      </c>
      <c r="D11" s="14">
        <v>12313.38</v>
      </c>
      <c r="E11" s="14" t="s">
        <v>17</v>
      </c>
      <c r="F11" s="15" t="s">
        <v>17</v>
      </c>
      <c r="G11" s="16">
        <v>1924</v>
      </c>
      <c r="H11" s="16">
        <v>113</v>
      </c>
      <c r="I11" s="12">
        <f t="shared" ref="I11:I45" si="1">G11/H11</f>
        <v>17.026548672566371</v>
      </c>
      <c r="J11" s="12">
        <v>14</v>
      </c>
      <c r="K11" s="12">
        <v>1</v>
      </c>
      <c r="L11" s="14">
        <v>12313.380000000001</v>
      </c>
      <c r="M11" s="16">
        <v>1924</v>
      </c>
      <c r="N11" s="17">
        <v>45317</v>
      </c>
      <c r="O11" s="18" t="s">
        <v>28</v>
      </c>
    </row>
    <row r="12" spans="1:15" s="23" customFormat="1" ht="25.5" customHeight="1" x14ac:dyDescent="0.15">
      <c r="A12" s="12">
        <v>10</v>
      </c>
      <c r="B12" s="12">
        <v>7</v>
      </c>
      <c r="C12" s="13" t="s">
        <v>37</v>
      </c>
      <c r="D12" s="14">
        <v>11178.44</v>
      </c>
      <c r="E12" s="14">
        <v>22313.19</v>
      </c>
      <c r="F12" s="15">
        <f>(D12-E12)/E12</f>
        <v>-0.49902098265644668</v>
      </c>
      <c r="G12" s="16">
        <v>1810</v>
      </c>
      <c r="H12" s="16">
        <v>57</v>
      </c>
      <c r="I12" s="12">
        <f t="shared" si="1"/>
        <v>31.754385964912281</v>
      </c>
      <c r="J12" s="12">
        <v>6</v>
      </c>
      <c r="K12" s="12">
        <v>4</v>
      </c>
      <c r="L12" s="14">
        <v>130411.88</v>
      </c>
      <c r="M12" s="16">
        <v>19563</v>
      </c>
      <c r="N12" s="17">
        <v>45296</v>
      </c>
      <c r="O12" s="18" t="s">
        <v>26</v>
      </c>
    </row>
    <row r="13" spans="1:15" s="23" customFormat="1" ht="25.5" customHeight="1" x14ac:dyDescent="0.15">
      <c r="A13" s="12">
        <v>11</v>
      </c>
      <c r="B13" s="12">
        <v>9</v>
      </c>
      <c r="C13" s="13" t="s">
        <v>93</v>
      </c>
      <c r="D13" s="14">
        <v>11047.38</v>
      </c>
      <c r="E13" s="14">
        <v>16287.47</v>
      </c>
      <c r="F13" s="15">
        <f>(D13-E13)/E13</f>
        <v>-0.32172522804339782</v>
      </c>
      <c r="G13" s="16">
        <v>2203</v>
      </c>
      <c r="H13" s="16">
        <v>108</v>
      </c>
      <c r="I13" s="12">
        <f t="shared" si="1"/>
        <v>20.398148148148149</v>
      </c>
      <c r="J13" s="12">
        <v>17</v>
      </c>
      <c r="K13" s="12">
        <v>2</v>
      </c>
      <c r="L13" s="14">
        <v>28734.85</v>
      </c>
      <c r="M13" s="16">
        <v>5685</v>
      </c>
      <c r="N13" s="17">
        <v>45310</v>
      </c>
      <c r="O13" s="18" t="s">
        <v>94</v>
      </c>
    </row>
    <row r="14" spans="1:15" s="23" customFormat="1" ht="25.5" customHeight="1" x14ac:dyDescent="0.15">
      <c r="A14" s="12">
        <v>12</v>
      </c>
      <c r="B14" s="12">
        <v>8</v>
      </c>
      <c r="C14" s="13" t="s">
        <v>69</v>
      </c>
      <c r="D14" s="14">
        <v>10027.129999999999</v>
      </c>
      <c r="E14" s="14">
        <v>21523.33</v>
      </c>
      <c r="F14" s="15">
        <f>(D14-E14)/E14</f>
        <v>-0.53412738642208257</v>
      </c>
      <c r="G14" s="20">
        <v>1531</v>
      </c>
      <c r="H14" s="16">
        <v>57</v>
      </c>
      <c r="I14" s="12">
        <f t="shared" si="1"/>
        <v>26.859649122807017</v>
      </c>
      <c r="J14" s="12">
        <v>15</v>
      </c>
      <c r="K14" s="21">
        <v>3</v>
      </c>
      <c r="L14" s="14">
        <v>65527.79</v>
      </c>
      <c r="M14" s="16">
        <v>10168</v>
      </c>
      <c r="N14" s="17">
        <v>45303</v>
      </c>
      <c r="O14" s="18" t="s">
        <v>40</v>
      </c>
    </row>
    <row r="15" spans="1:15" s="23" customFormat="1" ht="25.5" customHeight="1" x14ac:dyDescent="0.15">
      <c r="A15" s="12">
        <v>13</v>
      </c>
      <c r="B15" s="12" t="s">
        <v>36</v>
      </c>
      <c r="C15" s="24" t="s">
        <v>108</v>
      </c>
      <c r="D15" s="25">
        <v>7037.46</v>
      </c>
      <c r="E15" s="14" t="s">
        <v>17</v>
      </c>
      <c r="F15" s="15" t="s">
        <v>17</v>
      </c>
      <c r="G15" s="26">
        <v>895</v>
      </c>
      <c r="H15" s="26">
        <v>10</v>
      </c>
      <c r="I15" s="27">
        <f t="shared" si="1"/>
        <v>89.5</v>
      </c>
      <c r="J15" s="27">
        <v>9</v>
      </c>
      <c r="K15" s="27">
        <v>0</v>
      </c>
      <c r="L15" s="14">
        <v>7037.46</v>
      </c>
      <c r="M15" s="16">
        <v>895</v>
      </c>
      <c r="N15" s="28" t="s">
        <v>38</v>
      </c>
      <c r="O15" s="29" t="s">
        <v>22</v>
      </c>
    </row>
    <row r="16" spans="1:15" s="23" customFormat="1" ht="25.5" customHeight="1" x14ac:dyDescent="0.15">
      <c r="A16" s="12">
        <v>14</v>
      </c>
      <c r="B16" s="12">
        <v>15</v>
      </c>
      <c r="C16" s="13" t="s">
        <v>31</v>
      </c>
      <c r="D16" s="14">
        <v>4804.47</v>
      </c>
      <c r="E16" s="14">
        <v>4954.13</v>
      </c>
      <c r="F16" s="15">
        <f>(D16-E16)/E16</f>
        <v>-3.0209138637863731E-2</v>
      </c>
      <c r="G16" s="16">
        <v>839</v>
      </c>
      <c r="H16" s="16">
        <v>22</v>
      </c>
      <c r="I16" s="12">
        <f t="shared" si="1"/>
        <v>38.136363636363633</v>
      </c>
      <c r="J16" s="12">
        <v>5</v>
      </c>
      <c r="K16" s="12">
        <v>10</v>
      </c>
      <c r="L16" s="14">
        <v>254783.27</v>
      </c>
      <c r="M16" s="16">
        <v>48572</v>
      </c>
      <c r="N16" s="17">
        <v>45254</v>
      </c>
      <c r="O16" s="18" t="s">
        <v>32</v>
      </c>
    </row>
    <row r="17" spans="1:15" s="23" customFormat="1" ht="25.5" customHeight="1" x14ac:dyDescent="0.15">
      <c r="A17" s="12">
        <v>15</v>
      </c>
      <c r="B17" s="12">
        <v>13</v>
      </c>
      <c r="C17" s="13" t="s">
        <v>50</v>
      </c>
      <c r="D17" s="14">
        <v>4576.63</v>
      </c>
      <c r="E17" s="14">
        <v>7481.52</v>
      </c>
      <c r="F17" s="15">
        <f>(D17-E17)/E17</f>
        <v>-0.3882753771960778</v>
      </c>
      <c r="G17" s="16">
        <v>855</v>
      </c>
      <c r="H17" s="16">
        <v>43</v>
      </c>
      <c r="I17" s="12">
        <f t="shared" si="1"/>
        <v>19.88372093023256</v>
      </c>
      <c r="J17" s="12">
        <v>10</v>
      </c>
      <c r="K17" s="12">
        <v>4</v>
      </c>
      <c r="L17" s="14">
        <v>37725.67</v>
      </c>
      <c r="M17" s="16">
        <v>7253</v>
      </c>
      <c r="N17" s="17">
        <v>45296</v>
      </c>
      <c r="O17" s="18" t="s">
        <v>51</v>
      </c>
    </row>
    <row r="18" spans="1:15" s="23" customFormat="1" ht="25.5" customHeight="1" x14ac:dyDescent="0.15">
      <c r="A18" s="12">
        <v>16</v>
      </c>
      <c r="B18" s="12">
        <v>16</v>
      </c>
      <c r="C18" s="13" t="s">
        <v>33</v>
      </c>
      <c r="D18" s="14">
        <v>4221</v>
      </c>
      <c r="E18" s="14">
        <v>2969</v>
      </c>
      <c r="F18" s="15">
        <f>(D18-E18)/E18</f>
        <v>0.4216908049848434</v>
      </c>
      <c r="G18" s="20">
        <v>604</v>
      </c>
      <c r="H18" s="16">
        <v>9</v>
      </c>
      <c r="I18" s="12">
        <f t="shared" si="1"/>
        <v>67.111111111111114</v>
      </c>
      <c r="J18" s="12">
        <v>3</v>
      </c>
      <c r="K18" s="21">
        <v>6</v>
      </c>
      <c r="L18" s="14">
        <v>40968</v>
      </c>
      <c r="M18" s="20">
        <v>6469</v>
      </c>
      <c r="N18" s="17">
        <v>45282</v>
      </c>
      <c r="O18" s="18" t="s">
        <v>34</v>
      </c>
    </row>
    <row r="19" spans="1:15" s="23" customFormat="1" ht="25.5" customHeight="1" x14ac:dyDescent="0.15">
      <c r="A19" s="12">
        <v>17</v>
      </c>
      <c r="B19" s="12">
        <v>14</v>
      </c>
      <c r="C19" s="13" t="s">
        <v>23</v>
      </c>
      <c r="D19" s="14">
        <v>3919.86</v>
      </c>
      <c r="E19" s="14">
        <v>6569.29</v>
      </c>
      <c r="F19" s="15">
        <f>(D19-E19)/E19</f>
        <v>-0.40330538003345867</v>
      </c>
      <c r="G19" s="16">
        <v>591</v>
      </c>
      <c r="H19" s="16">
        <v>16</v>
      </c>
      <c r="I19" s="12">
        <f t="shared" si="1"/>
        <v>36.9375</v>
      </c>
      <c r="J19" s="12">
        <v>3</v>
      </c>
      <c r="K19" s="12">
        <v>6</v>
      </c>
      <c r="L19" s="14">
        <v>211275.48</v>
      </c>
      <c r="M19" s="16">
        <v>30368</v>
      </c>
      <c r="N19" s="17">
        <v>45282</v>
      </c>
      <c r="O19" s="18" t="s">
        <v>24</v>
      </c>
    </row>
    <row r="20" spans="1:15" s="23" customFormat="1" ht="25.5" customHeight="1" x14ac:dyDescent="0.15">
      <c r="A20" s="12">
        <v>18</v>
      </c>
      <c r="B20" s="12">
        <v>10</v>
      </c>
      <c r="C20" s="13" t="s">
        <v>77</v>
      </c>
      <c r="D20" s="14">
        <v>3280.84</v>
      </c>
      <c r="E20" s="14">
        <v>10394</v>
      </c>
      <c r="F20" s="15">
        <f>(D20-E20)/E20</f>
        <v>-0.68435251106407546</v>
      </c>
      <c r="G20" s="20">
        <v>546</v>
      </c>
      <c r="H20" s="16">
        <v>20</v>
      </c>
      <c r="I20" s="12">
        <f t="shared" si="1"/>
        <v>27.3</v>
      </c>
      <c r="J20" s="12">
        <v>6</v>
      </c>
      <c r="K20" s="21">
        <v>3</v>
      </c>
      <c r="L20" s="14">
        <v>28258.959999999999</v>
      </c>
      <c r="M20" s="16">
        <v>4423</v>
      </c>
      <c r="N20" s="17">
        <v>45303</v>
      </c>
      <c r="O20" s="18" t="s">
        <v>51</v>
      </c>
    </row>
    <row r="21" spans="1:15" s="23" customFormat="1" ht="25.5" customHeight="1" x14ac:dyDescent="0.15">
      <c r="A21" s="12">
        <v>19</v>
      </c>
      <c r="B21" s="12" t="s">
        <v>15</v>
      </c>
      <c r="C21" s="24" t="s">
        <v>110</v>
      </c>
      <c r="D21" s="25">
        <v>2674.5</v>
      </c>
      <c r="E21" s="15" t="s">
        <v>17</v>
      </c>
      <c r="F21" s="15" t="s">
        <v>17</v>
      </c>
      <c r="G21" s="26">
        <v>427</v>
      </c>
      <c r="H21" s="26">
        <v>22</v>
      </c>
      <c r="I21" s="27">
        <f t="shared" si="1"/>
        <v>19.40909090909091</v>
      </c>
      <c r="J21" s="27">
        <v>5</v>
      </c>
      <c r="K21" s="27">
        <v>1</v>
      </c>
      <c r="L21" s="14">
        <v>2674.5</v>
      </c>
      <c r="M21" s="16">
        <v>427</v>
      </c>
      <c r="N21" s="28">
        <v>45317</v>
      </c>
      <c r="O21" s="18" t="s">
        <v>34</v>
      </c>
    </row>
    <row r="22" spans="1:15" s="23" customFormat="1" ht="25.5" customHeight="1" x14ac:dyDescent="0.15">
      <c r="A22" s="12">
        <v>20</v>
      </c>
      <c r="B22" s="12">
        <v>11</v>
      </c>
      <c r="C22" s="13" t="s">
        <v>25</v>
      </c>
      <c r="D22" s="14">
        <v>1497.06</v>
      </c>
      <c r="E22" s="14">
        <v>9418.24</v>
      </c>
      <c r="F22" s="15">
        <f>(D22-E22)/E22</f>
        <v>-0.84104673484642567</v>
      </c>
      <c r="G22" s="16">
        <v>196</v>
      </c>
      <c r="H22" s="16">
        <v>12</v>
      </c>
      <c r="I22" s="12">
        <f t="shared" si="1"/>
        <v>16.333333333333332</v>
      </c>
      <c r="J22" s="12">
        <v>1</v>
      </c>
      <c r="K22" s="12">
        <v>9</v>
      </c>
      <c r="L22" s="14">
        <v>518292.79</v>
      </c>
      <c r="M22" s="16">
        <v>71039</v>
      </c>
      <c r="N22" s="17">
        <v>45261</v>
      </c>
      <c r="O22" s="18" t="s">
        <v>26</v>
      </c>
    </row>
    <row r="23" spans="1:15" s="23" customFormat="1" ht="25.5" customHeight="1" x14ac:dyDescent="0.15">
      <c r="A23" s="12">
        <v>21</v>
      </c>
      <c r="B23" s="12">
        <v>17</v>
      </c>
      <c r="C23" s="13" t="s">
        <v>81</v>
      </c>
      <c r="D23" s="14">
        <v>1139.9000000000001</v>
      </c>
      <c r="E23" s="14">
        <v>2205</v>
      </c>
      <c r="F23" s="15">
        <f>(D23-E23)/E23</f>
        <v>-0.48303854875283442</v>
      </c>
      <c r="G23" s="20">
        <v>192</v>
      </c>
      <c r="H23" s="16">
        <v>9</v>
      </c>
      <c r="I23" s="12">
        <f t="shared" si="1"/>
        <v>21.333333333333332</v>
      </c>
      <c r="J23" s="12">
        <v>5</v>
      </c>
      <c r="K23" s="21">
        <v>3</v>
      </c>
      <c r="L23" s="14">
        <v>7544.25</v>
      </c>
      <c r="M23" s="20">
        <v>1218</v>
      </c>
      <c r="N23" s="17">
        <v>45303</v>
      </c>
      <c r="O23" s="18" t="s">
        <v>28</v>
      </c>
    </row>
    <row r="24" spans="1:15" s="23" customFormat="1" ht="25.5" customHeight="1" x14ac:dyDescent="0.15">
      <c r="A24" s="12">
        <v>22</v>
      </c>
      <c r="B24" s="12">
        <v>24</v>
      </c>
      <c r="C24" s="13" t="s">
        <v>42</v>
      </c>
      <c r="D24" s="14">
        <v>1031.2</v>
      </c>
      <c r="E24" s="14">
        <v>484</v>
      </c>
      <c r="F24" s="15">
        <f>(D24-E24)/E24</f>
        <v>1.1305785123966943</v>
      </c>
      <c r="G24" s="16">
        <v>159</v>
      </c>
      <c r="H24" s="16">
        <v>7</v>
      </c>
      <c r="I24" s="12">
        <f t="shared" si="1"/>
        <v>22.714285714285715</v>
      </c>
      <c r="J24" s="12">
        <v>3</v>
      </c>
      <c r="K24" s="12">
        <v>10</v>
      </c>
      <c r="L24" s="14">
        <v>51808.6</v>
      </c>
      <c r="M24" s="16">
        <v>8222</v>
      </c>
      <c r="N24" s="17">
        <v>45254</v>
      </c>
      <c r="O24" s="18" t="s">
        <v>40</v>
      </c>
    </row>
    <row r="25" spans="1:15" s="23" customFormat="1" ht="25.5" customHeight="1" x14ac:dyDescent="0.15">
      <c r="A25" s="12">
        <v>23</v>
      </c>
      <c r="B25" s="12">
        <v>18</v>
      </c>
      <c r="C25" s="13" t="s">
        <v>61</v>
      </c>
      <c r="D25" s="14">
        <v>1002.95</v>
      </c>
      <c r="E25" s="14">
        <v>1808.22</v>
      </c>
      <c r="F25" s="15">
        <f>(D25-E25)/E25</f>
        <v>-0.4453385096946168</v>
      </c>
      <c r="G25" s="16">
        <v>176</v>
      </c>
      <c r="H25" s="16">
        <v>8</v>
      </c>
      <c r="I25" s="12">
        <f t="shared" si="1"/>
        <v>22</v>
      </c>
      <c r="J25" s="12">
        <v>2</v>
      </c>
      <c r="K25" s="12">
        <v>4</v>
      </c>
      <c r="L25" s="14">
        <v>27547.94</v>
      </c>
      <c r="M25" s="16">
        <v>4063</v>
      </c>
      <c r="N25" s="17">
        <v>45296</v>
      </c>
      <c r="O25" s="18" t="s">
        <v>22</v>
      </c>
    </row>
    <row r="26" spans="1:15" s="23" customFormat="1" ht="25.5" customHeight="1" x14ac:dyDescent="0.15">
      <c r="A26" s="12">
        <v>24</v>
      </c>
      <c r="B26" s="12">
        <v>28</v>
      </c>
      <c r="C26" s="13" t="s">
        <v>91</v>
      </c>
      <c r="D26" s="14">
        <v>965.7</v>
      </c>
      <c r="E26" s="14">
        <v>331.4</v>
      </c>
      <c r="F26" s="15">
        <f>(D26-E26)/E26</f>
        <v>1.9140012070006038</v>
      </c>
      <c r="G26" s="16">
        <v>175</v>
      </c>
      <c r="H26" s="16">
        <v>8</v>
      </c>
      <c r="I26" s="12">
        <f t="shared" si="1"/>
        <v>21.875</v>
      </c>
      <c r="J26" s="12">
        <v>4</v>
      </c>
      <c r="K26" s="12">
        <v>4</v>
      </c>
      <c r="L26" s="14">
        <v>5807.72</v>
      </c>
      <c r="M26" s="16">
        <v>966</v>
      </c>
      <c r="N26" s="17">
        <v>45296</v>
      </c>
      <c r="O26" s="18" t="s">
        <v>56</v>
      </c>
    </row>
    <row r="27" spans="1:15" s="23" customFormat="1" ht="25.5" customHeight="1" x14ac:dyDescent="0.15">
      <c r="A27" s="12">
        <v>25</v>
      </c>
      <c r="B27" s="15" t="s">
        <v>17</v>
      </c>
      <c r="C27" s="13" t="s">
        <v>43</v>
      </c>
      <c r="D27" s="14">
        <v>906.07</v>
      </c>
      <c r="E27" s="15" t="s">
        <v>17</v>
      </c>
      <c r="F27" s="15" t="s">
        <v>17</v>
      </c>
      <c r="G27" s="16">
        <v>116</v>
      </c>
      <c r="H27" s="16">
        <v>1</v>
      </c>
      <c r="I27" s="12">
        <f t="shared" si="1"/>
        <v>116</v>
      </c>
      <c r="J27" s="12">
        <v>1</v>
      </c>
      <c r="K27" s="15" t="s">
        <v>17</v>
      </c>
      <c r="L27" s="14">
        <v>31575.49</v>
      </c>
      <c r="M27" s="16">
        <v>4190</v>
      </c>
      <c r="N27" s="17">
        <v>45261</v>
      </c>
      <c r="O27" s="18" t="s">
        <v>44</v>
      </c>
    </row>
    <row r="28" spans="1:15" s="23" customFormat="1" ht="25.5" customHeight="1" x14ac:dyDescent="0.15">
      <c r="A28" s="12">
        <v>26</v>
      </c>
      <c r="B28" s="12" t="s">
        <v>36</v>
      </c>
      <c r="C28" s="24" t="s">
        <v>103</v>
      </c>
      <c r="D28" s="25">
        <v>844.8</v>
      </c>
      <c r="E28" s="14" t="s">
        <v>17</v>
      </c>
      <c r="F28" s="15" t="s">
        <v>17</v>
      </c>
      <c r="G28" s="26">
        <v>119</v>
      </c>
      <c r="H28" s="26">
        <v>6</v>
      </c>
      <c r="I28" s="27">
        <f t="shared" si="1"/>
        <v>19.833333333333332</v>
      </c>
      <c r="J28" s="27">
        <v>6</v>
      </c>
      <c r="K28" s="27">
        <v>0</v>
      </c>
      <c r="L28" s="14">
        <v>844.8</v>
      </c>
      <c r="M28" s="16">
        <v>119</v>
      </c>
      <c r="N28" s="28" t="s">
        <v>38</v>
      </c>
      <c r="O28" s="29" t="s">
        <v>30</v>
      </c>
    </row>
    <row r="29" spans="1:15" s="23" customFormat="1" ht="25.5" customHeight="1" x14ac:dyDescent="0.15">
      <c r="A29" s="12">
        <v>27</v>
      </c>
      <c r="B29" s="12">
        <v>20</v>
      </c>
      <c r="C29" s="13" t="s">
        <v>27</v>
      </c>
      <c r="D29" s="14">
        <v>709</v>
      </c>
      <c r="E29" s="14">
        <v>1575.25</v>
      </c>
      <c r="F29" s="15">
        <f>(D29-E29)/E29</f>
        <v>-0.54991271226789395</v>
      </c>
      <c r="G29" s="16">
        <v>152</v>
      </c>
      <c r="H29" s="16">
        <v>8</v>
      </c>
      <c r="I29" s="12">
        <f t="shared" si="1"/>
        <v>19</v>
      </c>
      <c r="J29" s="12">
        <v>5</v>
      </c>
      <c r="K29" s="12">
        <v>5</v>
      </c>
      <c r="L29" s="14">
        <v>40371.82</v>
      </c>
      <c r="M29" s="16">
        <v>7978</v>
      </c>
      <c r="N29" s="17">
        <v>45289</v>
      </c>
      <c r="O29" s="18" t="s">
        <v>28</v>
      </c>
    </row>
    <row r="30" spans="1:15" s="23" customFormat="1" ht="25.5" customHeight="1" x14ac:dyDescent="0.15">
      <c r="A30" s="12">
        <v>28</v>
      </c>
      <c r="B30" s="12">
        <v>26</v>
      </c>
      <c r="C30" s="13" t="s">
        <v>52</v>
      </c>
      <c r="D30" s="14">
        <v>603</v>
      </c>
      <c r="E30" s="14">
        <v>462.5</v>
      </c>
      <c r="F30" s="15">
        <f>(D30-E30)/E30</f>
        <v>0.30378378378378379</v>
      </c>
      <c r="G30" s="16">
        <v>133</v>
      </c>
      <c r="H30" s="16">
        <v>3</v>
      </c>
      <c r="I30" s="12">
        <f t="shared" si="1"/>
        <v>44.333333333333336</v>
      </c>
      <c r="J30" s="12">
        <v>2</v>
      </c>
      <c r="K30" s="15" t="s">
        <v>17</v>
      </c>
      <c r="L30" s="14">
        <v>2882.58</v>
      </c>
      <c r="M30" s="16">
        <v>641</v>
      </c>
      <c r="N30" s="17">
        <v>45282</v>
      </c>
      <c r="O30" s="18" t="s">
        <v>40</v>
      </c>
    </row>
    <row r="31" spans="1:15" s="23" customFormat="1" ht="25.5" customHeight="1" x14ac:dyDescent="0.15">
      <c r="A31" s="12">
        <v>29</v>
      </c>
      <c r="B31" s="12">
        <v>30</v>
      </c>
      <c r="C31" s="13" t="s">
        <v>47</v>
      </c>
      <c r="D31" s="14">
        <v>551</v>
      </c>
      <c r="E31" s="14">
        <v>237.8</v>
      </c>
      <c r="F31" s="15">
        <f>(D31-E31)/E31</f>
        <v>1.3170731707317072</v>
      </c>
      <c r="G31" s="16">
        <v>82</v>
      </c>
      <c r="H31" s="16">
        <v>3</v>
      </c>
      <c r="I31" s="12">
        <f t="shared" si="1"/>
        <v>27.333333333333332</v>
      </c>
      <c r="J31" s="12">
        <v>2</v>
      </c>
      <c r="K31" s="12">
        <v>10</v>
      </c>
      <c r="L31" s="14">
        <v>18291.8</v>
      </c>
      <c r="M31" s="16">
        <v>3043</v>
      </c>
      <c r="N31" s="17">
        <v>45254</v>
      </c>
      <c r="O31" s="18" t="s">
        <v>34</v>
      </c>
    </row>
    <row r="32" spans="1:15" s="23" customFormat="1" ht="25.5" customHeight="1" x14ac:dyDescent="0.15">
      <c r="A32" s="12">
        <v>30</v>
      </c>
      <c r="B32" s="12">
        <v>25</v>
      </c>
      <c r="C32" s="13" t="s">
        <v>39</v>
      </c>
      <c r="D32" s="14">
        <v>432.2</v>
      </c>
      <c r="E32" s="14">
        <v>475.8</v>
      </c>
      <c r="F32" s="15">
        <f>(D32-E32)/E32</f>
        <v>-9.1635140815468724E-2</v>
      </c>
      <c r="G32" s="16">
        <v>55</v>
      </c>
      <c r="H32" s="16">
        <v>6</v>
      </c>
      <c r="I32" s="12">
        <f t="shared" si="1"/>
        <v>9.1666666666666661</v>
      </c>
      <c r="J32" s="12">
        <v>2</v>
      </c>
      <c r="K32" s="12">
        <v>7</v>
      </c>
      <c r="L32" s="14">
        <v>31503.45</v>
      </c>
      <c r="M32" s="16">
        <v>4934</v>
      </c>
      <c r="N32" s="17">
        <v>45275</v>
      </c>
      <c r="O32" s="18" t="s">
        <v>40</v>
      </c>
    </row>
    <row r="33" spans="1:15" s="23" customFormat="1" ht="25.5" customHeight="1" x14ac:dyDescent="0.15">
      <c r="A33" s="12">
        <v>31</v>
      </c>
      <c r="B33" s="14" t="s">
        <v>17</v>
      </c>
      <c r="C33" s="24" t="s">
        <v>73</v>
      </c>
      <c r="D33" s="25">
        <v>319</v>
      </c>
      <c r="E33" s="14" t="s">
        <v>17</v>
      </c>
      <c r="F33" s="15" t="s">
        <v>17</v>
      </c>
      <c r="G33" s="26">
        <v>65</v>
      </c>
      <c r="H33" s="26">
        <v>3</v>
      </c>
      <c r="I33" s="12">
        <f t="shared" si="1"/>
        <v>21.666666666666668</v>
      </c>
      <c r="J33" s="27">
        <v>3</v>
      </c>
      <c r="K33" s="15" t="s">
        <v>17</v>
      </c>
      <c r="L33" s="14">
        <v>3842.6</v>
      </c>
      <c r="M33" s="16">
        <v>685</v>
      </c>
      <c r="N33" s="28">
        <v>45303</v>
      </c>
      <c r="O33" s="29" t="s">
        <v>34</v>
      </c>
    </row>
    <row r="34" spans="1:15" s="23" customFormat="1" ht="25.5" customHeight="1" x14ac:dyDescent="0.15">
      <c r="A34" s="12">
        <v>32</v>
      </c>
      <c r="B34" s="12" t="s">
        <v>17</v>
      </c>
      <c r="C34" s="13" t="s">
        <v>104</v>
      </c>
      <c r="D34" s="14">
        <v>308.93</v>
      </c>
      <c r="E34" s="14" t="s">
        <v>17</v>
      </c>
      <c r="F34" s="15" t="s">
        <v>17</v>
      </c>
      <c r="G34" s="16">
        <v>93</v>
      </c>
      <c r="H34" s="16">
        <v>2</v>
      </c>
      <c r="I34" s="12">
        <f t="shared" si="1"/>
        <v>46.5</v>
      </c>
      <c r="J34" s="12">
        <v>2</v>
      </c>
      <c r="K34" s="15" t="s">
        <v>17</v>
      </c>
      <c r="L34" s="14">
        <v>85910.25</v>
      </c>
      <c r="M34" s="16">
        <v>17531</v>
      </c>
      <c r="N34" s="17">
        <v>44855</v>
      </c>
      <c r="O34" s="18" t="s">
        <v>30</v>
      </c>
    </row>
    <row r="35" spans="1:15" s="23" customFormat="1" ht="25.5" customHeight="1" x14ac:dyDescent="0.15">
      <c r="A35" s="12">
        <v>33</v>
      </c>
      <c r="B35" s="12">
        <v>29</v>
      </c>
      <c r="C35" s="13" t="s">
        <v>41</v>
      </c>
      <c r="D35" s="14">
        <v>170</v>
      </c>
      <c r="E35" s="14">
        <v>248</v>
      </c>
      <c r="F35" s="15">
        <f>(D35-E35)/E35</f>
        <v>-0.31451612903225806</v>
      </c>
      <c r="G35" s="16">
        <v>26</v>
      </c>
      <c r="H35" s="16">
        <v>1</v>
      </c>
      <c r="I35" s="12">
        <f t="shared" si="1"/>
        <v>26</v>
      </c>
      <c r="J35" s="12">
        <v>1</v>
      </c>
      <c r="K35" s="12">
        <v>10</v>
      </c>
      <c r="L35" s="14">
        <v>57088.92</v>
      </c>
      <c r="M35" s="16">
        <v>8927</v>
      </c>
      <c r="N35" s="17">
        <v>45254</v>
      </c>
      <c r="O35" s="18" t="s">
        <v>30</v>
      </c>
    </row>
    <row r="36" spans="1:15" s="23" customFormat="1" ht="25.5" customHeight="1" x14ac:dyDescent="0.15">
      <c r="A36" s="12">
        <v>34</v>
      </c>
      <c r="B36" s="12" t="s">
        <v>17</v>
      </c>
      <c r="C36" s="13" t="s">
        <v>105</v>
      </c>
      <c r="D36" s="14">
        <v>168</v>
      </c>
      <c r="E36" s="14" t="s">
        <v>17</v>
      </c>
      <c r="F36" s="15" t="s">
        <v>17</v>
      </c>
      <c r="G36" s="16">
        <v>56</v>
      </c>
      <c r="H36" s="16">
        <v>1</v>
      </c>
      <c r="I36" s="12">
        <f t="shared" si="1"/>
        <v>56</v>
      </c>
      <c r="J36" s="12">
        <v>1</v>
      </c>
      <c r="K36" s="15" t="s">
        <v>17</v>
      </c>
      <c r="L36" s="14">
        <v>206679.96</v>
      </c>
      <c r="M36" s="16">
        <v>42004</v>
      </c>
      <c r="N36" s="17">
        <v>45121</v>
      </c>
      <c r="O36" s="18" t="s">
        <v>30</v>
      </c>
    </row>
    <row r="37" spans="1:15" s="23" customFormat="1" ht="25.5" customHeight="1" x14ac:dyDescent="0.15">
      <c r="A37" s="12">
        <v>35</v>
      </c>
      <c r="B37" s="12">
        <v>22</v>
      </c>
      <c r="C37" s="13" t="s">
        <v>35</v>
      </c>
      <c r="D37" s="14">
        <v>160.9</v>
      </c>
      <c r="E37" s="14">
        <v>532.79999999999995</v>
      </c>
      <c r="F37" s="15">
        <f>(D37-E37)/E37</f>
        <v>-0.69801051051051055</v>
      </c>
      <c r="G37" s="16">
        <v>22</v>
      </c>
      <c r="H37" s="16">
        <v>1</v>
      </c>
      <c r="I37" s="12">
        <f t="shared" si="1"/>
        <v>22</v>
      </c>
      <c r="J37" s="12">
        <v>1</v>
      </c>
      <c r="K37" s="12">
        <v>8</v>
      </c>
      <c r="L37" s="14">
        <v>39451.800000000003</v>
      </c>
      <c r="M37" s="16">
        <v>5674</v>
      </c>
      <c r="N37" s="17">
        <v>45268</v>
      </c>
      <c r="O37" s="18" t="s">
        <v>26</v>
      </c>
    </row>
    <row r="38" spans="1:15" s="23" customFormat="1" ht="25.5" customHeight="1" x14ac:dyDescent="0.15">
      <c r="A38" s="12">
        <v>36</v>
      </c>
      <c r="B38" s="12">
        <v>32</v>
      </c>
      <c r="C38" s="24" t="s">
        <v>48</v>
      </c>
      <c r="D38" s="25">
        <v>155.4</v>
      </c>
      <c r="E38" s="14">
        <v>184</v>
      </c>
      <c r="F38" s="15">
        <f>(D38-E38)/E38</f>
        <v>-0.15543478260869562</v>
      </c>
      <c r="G38" s="26">
        <v>22</v>
      </c>
      <c r="H38" s="26">
        <v>2</v>
      </c>
      <c r="I38" s="27">
        <f t="shared" si="1"/>
        <v>11</v>
      </c>
      <c r="J38" s="27">
        <v>2</v>
      </c>
      <c r="K38" s="27">
        <v>15</v>
      </c>
      <c r="L38" s="14">
        <v>21708.400000000001</v>
      </c>
      <c r="M38" s="16">
        <v>3500</v>
      </c>
      <c r="N38" s="28">
        <v>45219</v>
      </c>
      <c r="O38" s="29" t="s">
        <v>49</v>
      </c>
    </row>
    <row r="39" spans="1:15" s="23" customFormat="1" ht="25.5" customHeight="1" x14ac:dyDescent="0.15">
      <c r="A39" s="12">
        <v>37</v>
      </c>
      <c r="B39" s="12">
        <v>34</v>
      </c>
      <c r="C39" s="13" t="s">
        <v>45</v>
      </c>
      <c r="D39" s="14">
        <v>105</v>
      </c>
      <c r="E39" s="14">
        <v>125</v>
      </c>
      <c r="F39" s="15">
        <f>(D39-E39)/E39</f>
        <v>-0.16</v>
      </c>
      <c r="G39" s="16">
        <v>21</v>
      </c>
      <c r="H39" s="16">
        <v>1</v>
      </c>
      <c r="I39" s="21">
        <f t="shared" si="1"/>
        <v>21</v>
      </c>
      <c r="J39" s="12">
        <v>1</v>
      </c>
      <c r="K39" s="12">
        <v>5</v>
      </c>
      <c r="L39" s="14">
        <v>2762.28</v>
      </c>
      <c r="M39" s="16">
        <v>659</v>
      </c>
      <c r="N39" s="17">
        <v>45289</v>
      </c>
      <c r="O39" s="18" t="s">
        <v>46</v>
      </c>
    </row>
    <row r="40" spans="1:15" s="23" customFormat="1" ht="25.5" customHeight="1" x14ac:dyDescent="0.15">
      <c r="A40" s="12">
        <v>38</v>
      </c>
      <c r="B40" s="12">
        <v>23</v>
      </c>
      <c r="C40" s="13" t="s">
        <v>78</v>
      </c>
      <c r="D40" s="14">
        <v>64.41</v>
      </c>
      <c r="E40" s="14">
        <v>505.84</v>
      </c>
      <c r="F40" s="15">
        <f>(D40-E40)/E40</f>
        <v>-0.87266724656017702</v>
      </c>
      <c r="G40" s="20">
        <v>35</v>
      </c>
      <c r="H40" s="16">
        <v>1</v>
      </c>
      <c r="I40" s="12">
        <f t="shared" si="1"/>
        <v>35</v>
      </c>
      <c r="J40" s="12">
        <v>1</v>
      </c>
      <c r="K40" s="21">
        <v>3</v>
      </c>
      <c r="L40" s="14">
        <v>4984.13</v>
      </c>
      <c r="M40" s="16">
        <v>817</v>
      </c>
      <c r="N40" s="17">
        <v>45303</v>
      </c>
      <c r="O40" s="18" t="s">
        <v>32</v>
      </c>
    </row>
    <row r="41" spans="1:15" s="23" customFormat="1" ht="25.5" customHeight="1" x14ac:dyDescent="0.15">
      <c r="A41" s="12">
        <v>39</v>
      </c>
      <c r="B41" s="12" t="s">
        <v>17</v>
      </c>
      <c r="C41" s="24" t="s">
        <v>109</v>
      </c>
      <c r="D41" s="25">
        <v>50.5</v>
      </c>
      <c r="E41" s="14" t="s">
        <v>17</v>
      </c>
      <c r="F41" s="15" t="s">
        <v>17</v>
      </c>
      <c r="G41" s="26">
        <v>9</v>
      </c>
      <c r="H41" s="26">
        <v>1</v>
      </c>
      <c r="I41" s="27">
        <f t="shared" si="1"/>
        <v>9</v>
      </c>
      <c r="J41" s="27">
        <v>1</v>
      </c>
      <c r="K41" s="15" t="s">
        <v>17</v>
      </c>
      <c r="L41" s="14">
        <v>1097631.6100000001</v>
      </c>
      <c r="M41" s="16">
        <v>154463</v>
      </c>
      <c r="N41" s="28">
        <v>45128</v>
      </c>
      <c r="O41" s="29" t="s">
        <v>22</v>
      </c>
    </row>
    <row r="42" spans="1:15" s="23" customFormat="1" ht="25.5" customHeight="1" x14ac:dyDescent="0.15">
      <c r="A42" s="12">
        <v>40</v>
      </c>
      <c r="B42" s="12">
        <v>21</v>
      </c>
      <c r="C42" s="13" t="s">
        <v>79</v>
      </c>
      <c r="D42" s="14">
        <v>50</v>
      </c>
      <c r="E42" s="14">
        <v>878.98</v>
      </c>
      <c r="F42" s="15">
        <f>(D42-E42)/E42</f>
        <v>-0.94311588432046234</v>
      </c>
      <c r="G42" s="20">
        <v>16</v>
      </c>
      <c r="H42" s="16">
        <v>1</v>
      </c>
      <c r="I42" s="12">
        <f t="shared" si="1"/>
        <v>16</v>
      </c>
      <c r="J42" s="12">
        <v>1</v>
      </c>
      <c r="K42" s="20">
        <v>3</v>
      </c>
      <c r="L42" s="14">
        <v>5731.0499999999993</v>
      </c>
      <c r="M42" s="16">
        <v>1172</v>
      </c>
      <c r="N42" s="17">
        <v>45303</v>
      </c>
      <c r="O42" s="18" t="s">
        <v>80</v>
      </c>
    </row>
    <row r="43" spans="1:15" s="23" customFormat="1" ht="25.5" customHeight="1" x14ac:dyDescent="0.15">
      <c r="A43" s="12">
        <v>41</v>
      </c>
      <c r="B43" s="12">
        <v>37</v>
      </c>
      <c r="C43" s="13" t="s">
        <v>62</v>
      </c>
      <c r="D43" s="14">
        <v>35</v>
      </c>
      <c r="E43" s="14">
        <v>12</v>
      </c>
      <c r="F43" s="15">
        <f>(D43-E43)/E43</f>
        <v>1.9166666666666667</v>
      </c>
      <c r="G43" s="20">
        <v>10</v>
      </c>
      <c r="H43" s="16">
        <v>2</v>
      </c>
      <c r="I43" s="12">
        <f t="shared" si="1"/>
        <v>5</v>
      </c>
      <c r="J43" s="12">
        <v>1</v>
      </c>
      <c r="K43" s="15" t="s">
        <v>17</v>
      </c>
      <c r="L43" s="14">
        <v>6872.33</v>
      </c>
      <c r="M43" s="16">
        <v>1109</v>
      </c>
      <c r="N43" s="17">
        <v>45296</v>
      </c>
      <c r="O43" s="18" t="s">
        <v>55</v>
      </c>
    </row>
    <row r="44" spans="1:15" s="23" customFormat="1" ht="25.5" customHeight="1" x14ac:dyDescent="0.15">
      <c r="A44" s="12">
        <v>42</v>
      </c>
      <c r="B44" s="12">
        <v>36</v>
      </c>
      <c r="C44" s="13" t="s">
        <v>54</v>
      </c>
      <c r="D44" s="14">
        <v>29.5</v>
      </c>
      <c r="E44" s="14">
        <v>38</v>
      </c>
      <c r="F44" s="15">
        <f>(D44-E44)/E44</f>
        <v>-0.22368421052631579</v>
      </c>
      <c r="G44" s="16">
        <v>8</v>
      </c>
      <c r="H44" s="16">
        <v>2</v>
      </c>
      <c r="I44" s="12">
        <f t="shared" si="1"/>
        <v>4</v>
      </c>
      <c r="J44" s="12">
        <v>1</v>
      </c>
      <c r="K44" s="12">
        <v>4</v>
      </c>
      <c r="L44" s="14">
        <v>13753.3</v>
      </c>
      <c r="M44" s="16">
        <v>2209</v>
      </c>
      <c r="N44" s="17">
        <v>45296</v>
      </c>
      <c r="O44" s="18" t="s">
        <v>55</v>
      </c>
    </row>
    <row r="45" spans="1:15" s="23" customFormat="1" ht="25.5" customHeight="1" x14ac:dyDescent="0.15">
      <c r="A45" s="12">
        <v>43</v>
      </c>
      <c r="B45" s="12" t="s">
        <v>15</v>
      </c>
      <c r="C45" s="13" t="s">
        <v>101</v>
      </c>
      <c r="D45" s="14">
        <v>20.5</v>
      </c>
      <c r="E45" s="15" t="s">
        <v>17</v>
      </c>
      <c r="F45" s="15" t="s">
        <v>17</v>
      </c>
      <c r="G45" s="16">
        <v>4</v>
      </c>
      <c r="H45" s="16">
        <v>4</v>
      </c>
      <c r="I45" s="12">
        <f t="shared" si="1"/>
        <v>1</v>
      </c>
      <c r="J45" s="12">
        <v>2</v>
      </c>
      <c r="K45" s="12">
        <v>1</v>
      </c>
      <c r="L45" s="14">
        <v>20.5</v>
      </c>
      <c r="M45" s="16">
        <v>4</v>
      </c>
      <c r="N45" s="17">
        <v>45317</v>
      </c>
      <c r="O45" s="18" t="s">
        <v>46</v>
      </c>
    </row>
    <row r="46" spans="1:15" s="40" customFormat="1" ht="24.95" customHeight="1" x14ac:dyDescent="0.2">
      <c r="A46" s="30"/>
      <c r="B46" s="30"/>
      <c r="C46" s="31" t="s">
        <v>112</v>
      </c>
      <c r="D46" s="32">
        <f>SUBTOTAL(109,Table132458791011121314151617181920212223262425272829303132333435363738345[Pajamos 
(GBO)])</f>
        <v>694100.40999999992</v>
      </c>
      <c r="E46" s="32" t="s">
        <v>100</v>
      </c>
      <c r="F46" s="33">
        <f t="shared" ref="F46" si="2">(D46-E46)/E46</f>
        <v>-0.14290920473727309</v>
      </c>
      <c r="G46" s="34">
        <f>SUBTOTAL(109,Table132458791011121314151617181920212223262425272829303132333435363738345[Žiūrovų sk. 
(ADM)])</f>
        <v>105663</v>
      </c>
      <c r="H46" s="35"/>
      <c r="I46" s="35"/>
      <c r="J46" s="35"/>
      <c r="K46" s="31"/>
      <c r="L46" s="36"/>
      <c r="M46" s="37"/>
      <c r="N46" s="38"/>
      <c r="O46" s="39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EB8E9-809E-44CD-9E12-2EB70CCA2F4D}">
  <sheetPr codeName="Sheet2"/>
  <dimension ref="A1:P40"/>
  <sheetViews>
    <sheetView zoomScale="60" zoomScaleNormal="60" workbookViewId="0">
      <selection activeCell="N37" sqref="N37:O37"/>
    </sheetView>
  </sheetViews>
  <sheetFormatPr defaultColWidth="0" defaultRowHeight="11.25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 t="s">
        <v>15</v>
      </c>
      <c r="C3" s="13" t="s">
        <v>86</v>
      </c>
      <c r="D3" s="14">
        <v>369199.41000000003</v>
      </c>
      <c r="E3" s="15" t="s">
        <v>17</v>
      </c>
      <c r="F3" s="15" t="s">
        <v>17</v>
      </c>
      <c r="G3" s="16">
        <v>52928</v>
      </c>
      <c r="H3" s="15" t="s">
        <v>17</v>
      </c>
      <c r="I3" s="15" t="s">
        <v>17</v>
      </c>
      <c r="J3" s="15" t="s">
        <v>17</v>
      </c>
      <c r="K3" s="12">
        <v>1</v>
      </c>
      <c r="L3" s="14">
        <v>456352.57</v>
      </c>
      <c r="M3" s="16">
        <v>64554</v>
      </c>
      <c r="N3" s="17">
        <v>45310</v>
      </c>
      <c r="O3" s="18" t="s">
        <v>87</v>
      </c>
    </row>
    <row r="4" spans="1:15" s="19" customFormat="1" ht="25.5" customHeight="1" x14ac:dyDescent="0.2">
      <c r="A4" s="12">
        <v>2</v>
      </c>
      <c r="B4" s="12">
        <v>1</v>
      </c>
      <c r="C4" s="13" t="s">
        <v>16</v>
      </c>
      <c r="D4" s="14">
        <v>162051</v>
      </c>
      <c r="E4" s="14">
        <v>280746</v>
      </c>
      <c r="F4" s="15">
        <f>(D4-E4)/E4</f>
        <v>-0.42278429612532326</v>
      </c>
      <c r="G4" s="16">
        <v>25191</v>
      </c>
      <c r="H4" s="16">
        <v>170</v>
      </c>
      <c r="I4" s="12">
        <f t="shared" ref="I4:I28" si="0">G4/H4</f>
        <v>148.18235294117648</v>
      </c>
      <c r="J4" s="12">
        <v>18</v>
      </c>
      <c r="K4" s="12">
        <v>4</v>
      </c>
      <c r="L4" s="14">
        <v>1405880</v>
      </c>
      <c r="M4" s="16" t="s">
        <v>92</v>
      </c>
      <c r="N4" s="17">
        <v>45289</v>
      </c>
      <c r="O4" s="18" t="s">
        <v>18</v>
      </c>
    </row>
    <row r="5" spans="1:15" s="19" customFormat="1" ht="25.5" customHeight="1" x14ac:dyDescent="0.2">
      <c r="A5" s="12">
        <v>3</v>
      </c>
      <c r="B5" s="12" t="s">
        <v>15</v>
      </c>
      <c r="C5" s="13" t="s">
        <v>84</v>
      </c>
      <c r="D5" s="14">
        <v>59574.16</v>
      </c>
      <c r="E5" s="15" t="s">
        <v>17</v>
      </c>
      <c r="F5" s="15" t="s">
        <v>17</v>
      </c>
      <c r="G5" s="16">
        <v>8557</v>
      </c>
      <c r="H5" s="16">
        <v>188</v>
      </c>
      <c r="I5" s="12">
        <f t="shared" si="0"/>
        <v>45.515957446808514</v>
      </c>
      <c r="J5" s="12">
        <v>20</v>
      </c>
      <c r="K5" s="12">
        <v>1</v>
      </c>
      <c r="L5" s="14">
        <v>67215.199999999997</v>
      </c>
      <c r="M5" s="16">
        <v>9695</v>
      </c>
      <c r="N5" s="17">
        <v>45310</v>
      </c>
      <c r="O5" s="18" t="s">
        <v>32</v>
      </c>
    </row>
    <row r="6" spans="1:15" s="19" customFormat="1" ht="25.5" customHeight="1" x14ac:dyDescent="0.2">
      <c r="A6" s="12">
        <v>4</v>
      </c>
      <c r="B6" s="12">
        <v>3</v>
      </c>
      <c r="C6" s="13" t="s">
        <v>64</v>
      </c>
      <c r="D6" s="14">
        <v>38847.89</v>
      </c>
      <c r="E6" s="14">
        <v>61045.27</v>
      </c>
      <c r="F6" s="15">
        <f>(D6-E6)/E6</f>
        <v>-0.36362162047935898</v>
      </c>
      <c r="G6" s="16">
        <v>5968</v>
      </c>
      <c r="H6" s="16">
        <v>175</v>
      </c>
      <c r="I6" s="12">
        <f t="shared" si="0"/>
        <v>34.10285714285714</v>
      </c>
      <c r="J6" s="12">
        <v>14</v>
      </c>
      <c r="K6" s="12">
        <v>2</v>
      </c>
      <c r="L6" s="14">
        <v>104838.31</v>
      </c>
      <c r="M6" s="16">
        <v>14908</v>
      </c>
      <c r="N6" s="17">
        <v>45303</v>
      </c>
      <c r="O6" s="18" t="s">
        <v>51</v>
      </c>
    </row>
    <row r="7" spans="1:15" s="19" customFormat="1" ht="25.5" customHeight="1" x14ac:dyDescent="0.2">
      <c r="A7" s="12">
        <v>5</v>
      </c>
      <c r="B7" s="12">
        <v>5</v>
      </c>
      <c r="C7" s="13" t="s">
        <v>21</v>
      </c>
      <c r="D7" s="14">
        <v>29228.71</v>
      </c>
      <c r="E7" s="14">
        <v>36375.870000000003</v>
      </c>
      <c r="F7" s="15">
        <f>(D7-E7)/E7</f>
        <v>-0.19648079894721426</v>
      </c>
      <c r="G7" s="16">
        <v>5500</v>
      </c>
      <c r="H7" s="16">
        <v>176</v>
      </c>
      <c r="I7" s="12">
        <f t="shared" si="0"/>
        <v>31.25</v>
      </c>
      <c r="J7" s="12">
        <v>11</v>
      </c>
      <c r="K7" s="12">
        <v>5</v>
      </c>
      <c r="L7" s="14">
        <v>392886.29</v>
      </c>
      <c r="M7" s="16">
        <v>71306</v>
      </c>
      <c r="N7" s="17">
        <v>45282</v>
      </c>
      <c r="O7" s="18" t="s">
        <v>22</v>
      </c>
    </row>
    <row r="8" spans="1:15" s="19" customFormat="1" ht="25.5" customHeight="1" x14ac:dyDescent="0.2">
      <c r="A8" s="12">
        <v>6</v>
      </c>
      <c r="B8" s="12">
        <v>4</v>
      </c>
      <c r="C8" s="13" t="s">
        <v>19</v>
      </c>
      <c r="D8" s="14">
        <v>27524.47</v>
      </c>
      <c r="E8" s="14">
        <v>39464.03</v>
      </c>
      <c r="F8" s="15">
        <f>(D8-E8)/E8</f>
        <v>-0.30254284724596037</v>
      </c>
      <c r="G8" s="20">
        <v>4966</v>
      </c>
      <c r="H8" s="16">
        <v>167</v>
      </c>
      <c r="I8" s="12">
        <f t="shared" si="0"/>
        <v>29.736526946107784</v>
      </c>
      <c r="J8" s="12">
        <v>10</v>
      </c>
      <c r="K8" s="21">
        <v>6</v>
      </c>
      <c r="L8" s="14">
        <v>528908.02</v>
      </c>
      <c r="M8" s="16">
        <v>90979</v>
      </c>
      <c r="N8" s="17">
        <v>45275</v>
      </c>
      <c r="O8" s="18" t="s">
        <v>20</v>
      </c>
    </row>
    <row r="9" spans="1:15" s="19" customFormat="1" ht="25.5" customHeight="1" x14ac:dyDescent="0.2">
      <c r="A9" s="12">
        <v>7</v>
      </c>
      <c r="B9" s="12">
        <v>6</v>
      </c>
      <c r="C9" s="13" t="s">
        <v>37</v>
      </c>
      <c r="D9" s="14">
        <v>22313.19</v>
      </c>
      <c r="E9" s="14">
        <v>36239.040000000001</v>
      </c>
      <c r="F9" s="15">
        <f>(D9-E9)/E9</f>
        <v>-0.38427756364407012</v>
      </c>
      <c r="G9" s="16">
        <v>3557</v>
      </c>
      <c r="H9" s="16">
        <v>79</v>
      </c>
      <c r="I9" s="12">
        <f t="shared" si="0"/>
        <v>45.025316455696199</v>
      </c>
      <c r="J9" s="12">
        <v>8</v>
      </c>
      <c r="K9" s="12">
        <v>3</v>
      </c>
      <c r="L9" s="14">
        <v>119233.44</v>
      </c>
      <c r="M9" s="16">
        <v>17753</v>
      </c>
      <c r="N9" s="17">
        <v>45296</v>
      </c>
      <c r="O9" s="18" t="s">
        <v>26</v>
      </c>
    </row>
    <row r="10" spans="1:15" s="19" customFormat="1" ht="25.5" customHeight="1" x14ac:dyDescent="0.2">
      <c r="A10" s="12">
        <v>8</v>
      </c>
      <c r="B10" s="12">
        <v>7</v>
      </c>
      <c r="C10" s="13" t="s">
        <v>69</v>
      </c>
      <c r="D10" s="14">
        <v>21523.33</v>
      </c>
      <c r="E10" s="14">
        <v>25426.93</v>
      </c>
      <c r="F10" s="15">
        <f>(D10-E10)/E10</f>
        <v>-0.15352226949930639</v>
      </c>
      <c r="G10" s="20">
        <v>3552</v>
      </c>
      <c r="H10" s="16">
        <v>103</v>
      </c>
      <c r="I10" s="12">
        <f t="shared" si="0"/>
        <v>34.485436893203882</v>
      </c>
      <c r="J10" s="12">
        <v>16</v>
      </c>
      <c r="K10" s="21">
        <v>2</v>
      </c>
      <c r="L10" s="14">
        <v>54545.61</v>
      </c>
      <c r="M10" s="16">
        <v>8497</v>
      </c>
      <c r="N10" s="17">
        <v>45303</v>
      </c>
      <c r="O10" s="18" t="s">
        <v>40</v>
      </c>
    </row>
    <row r="11" spans="1:15" s="23" customFormat="1" ht="25.5" customHeight="1" x14ac:dyDescent="0.15">
      <c r="A11" s="12">
        <v>9</v>
      </c>
      <c r="B11" s="12" t="s">
        <v>15</v>
      </c>
      <c r="C11" s="13" t="s">
        <v>93</v>
      </c>
      <c r="D11" s="14">
        <v>16287.47</v>
      </c>
      <c r="E11" s="14" t="s">
        <v>17</v>
      </c>
      <c r="F11" s="15" t="s">
        <v>17</v>
      </c>
      <c r="G11" s="16">
        <v>3232</v>
      </c>
      <c r="H11" s="16">
        <v>188</v>
      </c>
      <c r="I11" s="12">
        <f t="shared" si="0"/>
        <v>17.191489361702128</v>
      </c>
      <c r="J11" s="12">
        <v>18</v>
      </c>
      <c r="K11" s="12">
        <v>1</v>
      </c>
      <c r="L11" s="14">
        <v>17687.47</v>
      </c>
      <c r="M11" s="16">
        <v>3482</v>
      </c>
      <c r="N11" s="17">
        <v>45310</v>
      </c>
      <c r="O11" s="18" t="s">
        <v>94</v>
      </c>
    </row>
    <row r="12" spans="1:15" s="23" customFormat="1" ht="25.5" customHeight="1" x14ac:dyDescent="0.15">
      <c r="A12" s="12">
        <v>10</v>
      </c>
      <c r="B12" s="12">
        <v>10</v>
      </c>
      <c r="C12" s="13" t="s">
        <v>77</v>
      </c>
      <c r="D12" s="14">
        <v>10394</v>
      </c>
      <c r="E12" s="14">
        <v>14584.12</v>
      </c>
      <c r="F12" s="15">
        <f>(D12-E12)/E12</f>
        <v>-0.28730701612438736</v>
      </c>
      <c r="G12" s="20">
        <v>1727</v>
      </c>
      <c r="H12" s="16">
        <v>62</v>
      </c>
      <c r="I12" s="12">
        <f t="shared" si="0"/>
        <v>27.85483870967742</v>
      </c>
      <c r="J12" s="12">
        <v>10</v>
      </c>
      <c r="K12" s="21">
        <v>2</v>
      </c>
      <c r="L12" s="14">
        <v>24978.12</v>
      </c>
      <c r="M12" s="16">
        <v>3877</v>
      </c>
      <c r="N12" s="17">
        <v>45303</v>
      </c>
      <c r="O12" s="18" t="s">
        <v>51</v>
      </c>
    </row>
    <row r="13" spans="1:15" s="23" customFormat="1" ht="25.5" customHeight="1" x14ac:dyDescent="0.15">
      <c r="A13" s="12">
        <v>11</v>
      </c>
      <c r="B13" s="12">
        <v>8</v>
      </c>
      <c r="C13" s="13" t="s">
        <v>25</v>
      </c>
      <c r="D13" s="14">
        <v>9418.24</v>
      </c>
      <c r="E13" s="14">
        <v>15457.58</v>
      </c>
      <c r="F13" s="15">
        <f>(D13-E13)/E13</f>
        <v>-0.39070410762874913</v>
      </c>
      <c r="G13" s="16">
        <v>1365</v>
      </c>
      <c r="H13" s="16">
        <v>61</v>
      </c>
      <c r="I13" s="12">
        <f t="shared" si="0"/>
        <v>22.377049180327869</v>
      </c>
      <c r="J13" s="12">
        <v>7</v>
      </c>
      <c r="K13" s="12">
        <v>8</v>
      </c>
      <c r="L13" s="14">
        <v>516795.73</v>
      </c>
      <c r="M13" s="16">
        <v>70843</v>
      </c>
      <c r="N13" s="17">
        <v>45261</v>
      </c>
      <c r="O13" s="18" t="s">
        <v>26</v>
      </c>
    </row>
    <row r="14" spans="1:15" s="23" customFormat="1" ht="25.5" customHeight="1" x14ac:dyDescent="0.15">
      <c r="A14" s="12">
        <v>12</v>
      </c>
      <c r="B14" s="12" t="s">
        <v>36</v>
      </c>
      <c r="C14" s="13" t="s">
        <v>95</v>
      </c>
      <c r="D14" s="14">
        <v>8847.41</v>
      </c>
      <c r="E14" s="14" t="s">
        <v>17</v>
      </c>
      <c r="F14" s="15" t="s">
        <v>17</v>
      </c>
      <c r="G14" s="16">
        <v>1105</v>
      </c>
      <c r="H14" s="16">
        <v>10</v>
      </c>
      <c r="I14" s="12">
        <f t="shared" si="0"/>
        <v>110.5</v>
      </c>
      <c r="J14" s="12">
        <v>10</v>
      </c>
      <c r="K14" s="12">
        <v>0</v>
      </c>
      <c r="L14" s="14">
        <v>8847.41</v>
      </c>
      <c r="M14" s="16">
        <v>1105</v>
      </c>
      <c r="N14" s="17" t="s">
        <v>38</v>
      </c>
      <c r="O14" s="18" t="s">
        <v>94</v>
      </c>
    </row>
    <row r="15" spans="1:15" s="23" customFormat="1" ht="25.5" customHeight="1" x14ac:dyDescent="0.15">
      <c r="A15" s="12">
        <v>13</v>
      </c>
      <c r="B15" s="12">
        <v>11</v>
      </c>
      <c r="C15" s="13" t="s">
        <v>50</v>
      </c>
      <c r="D15" s="14">
        <v>7481.52</v>
      </c>
      <c r="E15" s="14">
        <v>9009.69</v>
      </c>
      <c r="F15" s="15">
        <f t="shared" ref="F15:F27" si="1">(D15-E15)/E15</f>
        <v>-0.1696140488740456</v>
      </c>
      <c r="G15" s="16">
        <v>1542</v>
      </c>
      <c r="H15" s="16">
        <v>69</v>
      </c>
      <c r="I15" s="12">
        <f t="shared" si="0"/>
        <v>22.347826086956523</v>
      </c>
      <c r="J15" s="12">
        <v>11</v>
      </c>
      <c r="K15" s="12">
        <v>3</v>
      </c>
      <c r="L15" s="14">
        <v>33149.040000000001</v>
      </c>
      <c r="M15" s="16">
        <v>6398</v>
      </c>
      <c r="N15" s="17">
        <v>45296</v>
      </c>
      <c r="O15" s="18" t="s">
        <v>51</v>
      </c>
    </row>
    <row r="16" spans="1:15" s="23" customFormat="1" ht="25.5" customHeight="1" x14ac:dyDescent="0.15">
      <c r="A16" s="12">
        <v>14</v>
      </c>
      <c r="B16" s="12">
        <v>9</v>
      </c>
      <c r="C16" s="13" t="s">
        <v>23</v>
      </c>
      <c r="D16" s="14">
        <v>6569.29</v>
      </c>
      <c r="E16" s="14">
        <v>15108.87</v>
      </c>
      <c r="F16" s="15">
        <f t="shared" si="1"/>
        <v>-0.5652030893111134</v>
      </c>
      <c r="G16" s="16">
        <v>1081</v>
      </c>
      <c r="H16" s="16">
        <v>30</v>
      </c>
      <c r="I16" s="12">
        <f t="shared" si="0"/>
        <v>36.033333333333331</v>
      </c>
      <c r="J16" s="12">
        <v>4</v>
      </c>
      <c r="K16" s="12">
        <v>5</v>
      </c>
      <c r="L16" s="14">
        <v>207355.62</v>
      </c>
      <c r="M16" s="16">
        <v>29777</v>
      </c>
      <c r="N16" s="17">
        <v>45282</v>
      </c>
      <c r="O16" s="18" t="s">
        <v>24</v>
      </c>
    </row>
    <row r="17" spans="1:15" s="23" customFormat="1" ht="25.5" customHeight="1" x14ac:dyDescent="0.15">
      <c r="A17" s="12">
        <v>15</v>
      </c>
      <c r="B17" s="12">
        <v>13</v>
      </c>
      <c r="C17" s="13" t="s">
        <v>31</v>
      </c>
      <c r="D17" s="14">
        <v>4954.13</v>
      </c>
      <c r="E17" s="14">
        <v>6432.18</v>
      </c>
      <c r="F17" s="15">
        <f t="shared" si="1"/>
        <v>-0.22978990015826672</v>
      </c>
      <c r="G17" s="16">
        <v>963</v>
      </c>
      <c r="H17" s="16">
        <v>35</v>
      </c>
      <c r="I17" s="12">
        <f t="shared" si="0"/>
        <v>27.514285714285716</v>
      </c>
      <c r="J17" s="12">
        <v>6</v>
      </c>
      <c r="K17" s="12">
        <v>9</v>
      </c>
      <c r="L17" s="14">
        <v>249978.8</v>
      </c>
      <c r="M17" s="16">
        <v>47733</v>
      </c>
      <c r="N17" s="17">
        <v>45254</v>
      </c>
      <c r="O17" s="18" t="s">
        <v>32</v>
      </c>
    </row>
    <row r="18" spans="1:15" s="23" customFormat="1" ht="25.5" customHeight="1" x14ac:dyDescent="0.15">
      <c r="A18" s="12">
        <v>16</v>
      </c>
      <c r="B18" s="12">
        <v>18</v>
      </c>
      <c r="C18" s="13" t="s">
        <v>33</v>
      </c>
      <c r="D18" s="14">
        <v>2969</v>
      </c>
      <c r="E18" s="14">
        <v>4122</v>
      </c>
      <c r="F18" s="15">
        <f t="shared" si="1"/>
        <v>-0.27971858321203297</v>
      </c>
      <c r="G18" s="20">
        <v>450</v>
      </c>
      <c r="H18" s="16">
        <v>8</v>
      </c>
      <c r="I18" s="12">
        <f t="shared" si="0"/>
        <v>56.25</v>
      </c>
      <c r="J18" s="12">
        <v>2</v>
      </c>
      <c r="K18" s="21">
        <v>5</v>
      </c>
      <c r="L18" s="14">
        <v>36747</v>
      </c>
      <c r="M18" s="20">
        <v>5865</v>
      </c>
      <c r="N18" s="17">
        <v>45282</v>
      </c>
      <c r="O18" s="18" t="s">
        <v>34</v>
      </c>
    </row>
    <row r="19" spans="1:15" s="23" customFormat="1" ht="25.5" customHeight="1" x14ac:dyDescent="0.15">
      <c r="A19" s="12">
        <v>17</v>
      </c>
      <c r="B19" s="12">
        <v>17</v>
      </c>
      <c r="C19" s="13" t="s">
        <v>81</v>
      </c>
      <c r="D19" s="14">
        <v>2205</v>
      </c>
      <c r="E19" s="14">
        <v>4199.3500000000004</v>
      </c>
      <c r="F19" s="15">
        <f t="shared" si="1"/>
        <v>-0.47491873742364893</v>
      </c>
      <c r="G19" s="20">
        <v>391</v>
      </c>
      <c r="H19" s="16">
        <v>14</v>
      </c>
      <c r="I19" s="12">
        <f t="shared" si="0"/>
        <v>27.928571428571427</v>
      </c>
      <c r="J19" s="12">
        <v>4</v>
      </c>
      <c r="K19" s="21">
        <v>2</v>
      </c>
      <c r="L19" s="14">
        <v>6404.35</v>
      </c>
      <c r="M19" s="20">
        <v>1026</v>
      </c>
      <c r="N19" s="17">
        <v>45303</v>
      </c>
      <c r="O19" s="18" t="s">
        <v>28</v>
      </c>
    </row>
    <row r="20" spans="1:15" s="23" customFormat="1" ht="25.5" customHeight="1" x14ac:dyDescent="0.15">
      <c r="A20" s="12">
        <v>18</v>
      </c>
      <c r="B20" s="12">
        <v>14</v>
      </c>
      <c r="C20" s="13" t="s">
        <v>61</v>
      </c>
      <c r="D20" s="14">
        <v>1808.22</v>
      </c>
      <c r="E20" s="14">
        <v>5461.75</v>
      </c>
      <c r="F20" s="15">
        <f t="shared" si="1"/>
        <v>-0.66893028791138365</v>
      </c>
      <c r="G20" s="16">
        <v>319</v>
      </c>
      <c r="H20" s="16">
        <v>10</v>
      </c>
      <c r="I20" s="12">
        <f t="shared" si="0"/>
        <v>31.9</v>
      </c>
      <c r="J20" s="12">
        <v>2</v>
      </c>
      <c r="K20" s="12">
        <v>3</v>
      </c>
      <c r="L20" s="14">
        <v>26544.99</v>
      </c>
      <c r="M20" s="16">
        <v>3887</v>
      </c>
      <c r="N20" s="17">
        <v>45296</v>
      </c>
      <c r="O20" s="18" t="s">
        <v>22</v>
      </c>
    </row>
    <row r="21" spans="1:15" s="23" customFormat="1" ht="25.5" customHeight="1" x14ac:dyDescent="0.15">
      <c r="A21" s="12">
        <v>19</v>
      </c>
      <c r="B21" s="12">
        <v>22</v>
      </c>
      <c r="C21" s="13" t="s">
        <v>29</v>
      </c>
      <c r="D21" s="14">
        <v>1711.36</v>
      </c>
      <c r="E21" s="14">
        <v>2483.1</v>
      </c>
      <c r="F21" s="15">
        <f t="shared" si="1"/>
        <v>-0.31079698763642222</v>
      </c>
      <c r="G21" s="16">
        <v>309</v>
      </c>
      <c r="H21" s="16">
        <v>15</v>
      </c>
      <c r="I21" s="12">
        <f t="shared" si="0"/>
        <v>20.6</v>
      </c>
      <c r="J21" s="12">
        <v>3</v>
      </c>
      <c r="K21" s="12">
        <v>10</v>
      </c>
      <c r="L21" s="14">
        <v>347754.6</v>
      </c>
      <c r="M21" s="16">
        <v>49039</v>
      </c>
      <c r="N21" s="17">
        <v>45247</v>
      </c>
      <c r="O21" s="18" t="s">
        <v>30</v>
      </c>
    </row>
    <row r="22" spans="1:15" s="23" customFormat="1" ht="25.5" customHeight="1" x14ac:dyDescent="0.15">
      <c r="A22" s="12">
        <v>20</v>
      </c>
      <c r="B22" s="12">
        <v>20</v>
      </c>
      <c r="C22" s="13" t="s">
        <v>27</v>
      </c>
      <c r="D22" s="14">
        <v>1575.25</v>
      </c>
      <c r="E22" s="14">
        <v>2900.17</v>
      </c>
      <c r="F22" s="15">
        <f t="shared" si="1"/>
        <v>-0.4568421851132865</v>
      </c>
      <c r="G22" s="16">
        <v>298</v>
      </c>
      <c r="H22" s="16">
        <v>21</v>
      </c>
      <c r="I22" s="12">
        <f t="shared" si="0"/>
        <v>14.19047619047619</v>
      </c>
      <c r="J22" s="12">
        <v>5</v>
      </c>
      <c r="K22" s="12">
        <v>4</v>
      </c>
      <c r="L22" s="14">
        <v>39662.82</v>
      </c>
      <c r="M22" s="16">
        <v>7826</v>
      </c>
      <c r="N22" s="17">
        <v>45289</v>
      </c>
      <c r="O22" s="18" t="s">
        <v>28</v>
      </c>
    </row>
    <row r="23" spans="1:15" s="23" customFormat="1" ht="25.5" customHeight="1" x14ac:dyDescent="0.15">
      <c r="A23" s="12">
        <v>21</v>
      </c>
      <c r="B23" s="12">
        <v>16</v>
      </c>
      <c r="C23" s="13" t="s">
        <v>79</v>
      </c>
      <c r="D23" s="14">
        <v>878.98</v>
      </c>
      <c r="E23" s="14">
        <v>4370.1000000000004</v>
      </c>
      <c r="F23" s="15">
        <f t="shared" si="1"/>
        <v>-0.79886501453055991</v>
      </c>
      <c r="G23" s="20">
        <v>202</v>
      </c>
      <c r="H23" s="16">
        <v>14</v>
      </c>
      <c r="I23" s="12">
        <f t="shared" si="0"/>
        <v>14.428571428571429</v>
      </c>
      <c r="J23" s="12">
        <v>5</v>
      </c>
      <c r="K23" s="20">
        <v>2</v>
      </c>
      <c r="L23" s="14">
        <v>5249.08</v>
      </c>
      <c r="M23" s="16">
        <v>1072</v>
      </c>
      <c r="N23" s="17">
        <v>45303</v>
      </c>
      <c r="O23" s="18" t="s">
        <v>80</v>
      </c>
    </row>
    <row r="24" spans="1:15" s="23" customFormat="1" ht="25.5" customHeight="1" x14ac:dyDescent="0.15">
      <c r="A24" s="12">
        <v>22</v>
      </c>
      <c r="B24" s="12">
        <v>31</v>
      </c>
      <c r="C24" s="13" t="s">
        <v>35</v>
      </c>
      <c r="D24" s="14">
        <v>532.79999999999995</v>
      </c>
      <c r="E24" s="14">
        <v>458.7</v>
      </c>
      <c r="F24" s="15">
        <f t="shared" si="1"/>
        <v>0.16154349247874419</v>
      </c>
      <c r="G24" s="16">
        <v>137</v>
      </c>
      <c r="H24" s="16">
        <v>2</v>
      </c>
      <c r="I24" s="12">
        <f t="shared" si="0"/>
        <v>68.5</v>
      </c>
      <c r="J24" s="12">
        <v>1</v>
      </c>
      <c r="K24" s="12">
        <v>7</v>
      </c>
      <c r="L24" s="14">
        <v>39290.9</v>
      </c>
      <c r="M24" s="16">
        <v>5652</v>
      </c>
      <c r="N24" s="17">
        <v>45268</v>
      </c>
      <c r="O24" s="18" t="s">
        <v>26</v>
      </c>
    </row>
    <row r="25" spans="1:15" s="23" customFormat="1" ht="25.5" customHeight="1" x14ac:dyDescent="0.15">
      <c r="A25" s="12">
        <v>23</v>
      </c>
      <c r="B25" s="12">
        <v>15</v>
      </c>
      <c r="C25" s="13" t="s">
        <v>78</v>
      </c>
      <c r="D25" s="14">
        <v>505.84</v>
      </c>
      <c r="E25" s="14">
        <v>4413.88</v>
      </c>
      <c r="F25" s="15">
        <f t="shared" si="1"/>
        <v>-0.88539788122921326</v>
      </c>
      <c r="G25" s="20">
        <v>80</v>
      </c>
      <c r="H25" s="16">
        <v>6</v>
      </c>
      <c r="I25" s="12">
        <f t="shared" si="0"/>
        <v>13.333333333333334</v>
      </c>
      <c r="J25" s="12">
        <v>4</v>
      </c>
      <c r="K25" s="21">
        <v>2</v>
      </c>
      <c r="L25" s="14">
        <v>4919.72</v>
      </c>
      <c r="M25" s="16">
        <v>782</v>
      </c>
      <c r="N25" s="17">
        <v>45303</v>
      </c>
      <c r="O25" s="18" t="s">
        <v>32</v>
      </c>
    </row>
    <row r="26" spans="1:15" s="23" customFormat="1" ht="25.5" customHeight="1" x14ac:dyDescent="0.15">
      <c r="A26" s="12">
        <v>24</v>
      </c>
      <c r="B26" s="12">
        <v>26</v>
      </c>
      <c r="C26" s="13" t="s">
        <v>42</v>
      </c>
      <c r="D26" s="14">
        <v>484</v>
      </c>
      <c r="E26" s="14">
        <v>1020.8</v>
      </c>
      <c r="F26" s="15">
        <f t="shared" si="1"/>
        <v>-0.52586206896551724</v>
      </c>
      <c r="G26" s="16">
        <v>67</v>
      </c>
      <c r="H26" s="16">
        <v>3</v>
      </c>
      <c r="I26" s="12">
        <f t="shared" si="0"/>
        <v>22.333333333333332</v>
      </c>
      <c r="J26" s="12">
        <v>1</v>
      </c>
      <c r="K26" s="12">
        <v>9</v>
      </c>
      <c r="L26" s="14">
        <v>50777.4</v>
      </c>
      <c r="M26" s="16">
        <v>8063</v>
      </c>
      <c r="N26" s="17">
        <v>45254</v>
      </c>
      <c r="O26" s="18" t="s">
        <v>40</v>
      </c>
    </row>
    <row r="27" spans="1:15" s="23" customFormat="1" ht="25.5" customHeight="1" x14ac:dyDescent="0.15">
      <c r="A27" s="12">
        <v>25</v>
      </c>
      <c r="B27" s="12">
        <v>30</v>
      </c>
      <c r="C27" s="13" t="s">
        <v>39</v>
      </c>
      <c r="D27" s="14">
        <v>475.8</v>
      </c>
      <c r="E27" s="14">
        <v>530.9</v>
      </c>
      <c r="F27" s="15">
        <f t="shared" si="1"/>
        <v>-0.10378602373328305</v>
      </c>
      <c r="G27" s="16">
        <v>63</v>
      </c>
      <c r="H27" s="16">
        <v>3</v>
      </c>
      <c r="I27" s="12">
        <f t="shared" si="0"/>
        <v>21</v>
      </c>
      <c r="J27" s="12">
        <v>2</v>
      </c>
      <c r="K27" s="12">
        <v>6</v>
      </c>
      <c r="L27" s="14">
        <v>31004.53</v>
      </c>
      <c r="M27" s="16">
        <v>4879</v>
      </c>
      <c r="N27" s="17">
        <v>45275</v>
      </c>
      <c r="O27" s="18" t="s">
        <v>40</v>
      </c>
    </row>
    <row r="28" spans="1:15" s="23" customFormat="1" ht="25.5" customHeight="1" x14ac:dyDescent="0.15">
      <c r="A28" s="12">
        <v>26</v>
      </c>
      <c r="B28" s="14" t="s">
        <v>17</v>
      </c>
      <c r="C28" s="13" t="s">
        <v>52</v>
      </c>
      <c r="D28" s="14">
        <v>462.5</v>
      </c>
      <c r="E28" s="14" t="s">
        <v>17</v>
      </c>
      <c r="F28" s="15" t="s">
        <v>17</v>
      </c>
      <c r="G28" s="16">
        <v>118</v>
      </c>
      <c r="H28" s="16">
        <v>4</v>
      </c>
      <c r="I28" s="12">
        <f t="shared" si="0"/>
        <v>29.5</v>
      </c>
      <c r="J28" s="12">
        <v>3</v>
      </c>
      <c r="K28" s="15" t="s">
        <v>17</v>
      </c>
      <c r="L28" s="14">
        <v>2279.58</v>
      </c>
      <c r="M28" s="16">
        <v>508</v>
      </c>
      <c r="N28" s="17">
        <v>45282</v>
      </c>
      <c r="O28" s="18" t="s">
        <v>40</v>
      </c>
    </row>
    <row r="29" spans="1:15" s="23" customFormat="1" ht="25.5" customHeight="1" x14ac:dyDescent="0.15">
      <c r="A29" s="12">
        <v>27</v>
      </c>
      <c r="B29" s="14" t="s">
        <v>17</v>
      </c>
      <c r="C29" s="13" t="s">
        <v>96</v>
      </c>
      <c r="D29" s="14">
        <v>409</v>
      </c>
      <c r="E29" s="14" t="s">
        <v>17</v>
      </c>
      <c r="F29" s="15" t="s">
        <v>17</v>
      </c>
      <c r="G29" s="16">
        <v>77</v>
      </c>
      <c r="H29" s="16">
        <v>3</v>
      </c>
      <c r="I29" s="12">
        <v>25.666666666666668</v>
      </c>
      <c r="J29" s="12">
        <v>1</v>
      </c>
      <c r="K29" s="12" t="s">
        <v>17</v>
      </c>
      <c r="L29" s="14">
        <v>2707.9</v>
      </c>
      <c r="M29" s="16">
        <v>510</v>
      </c>
      <c r="N29" s="17">
        <v>45275</v>
      </c>
      <c r="O29" s="18" t="s">
        <v>97</v>
      </c>
    </row>
    <row r="30" spans="1:15" s="23" customFormat="1" ht="25.5" customHeight="1" x14ac:dyDescent="0.15">
      <c r="A30" s="12">
        <v>28</v>
      </c>
      <c r="B30" s="12">
        <v>28</v>
      </c>
      <c r="C30" s="13" t="s">
        <v>91</v>
      </c>
      <c r="D30" s="14">
        <v>331.4</v>
      </c>
      <c r="E30" s="14">
        <v>780.7</v>
      </c>
      <c r="F30" s="15">
        <f>(D30-E30)/E30</f>
        <v>-0.57550915844754713</v>
      </c>
      <c r="G30" s="16">
        <v>53</v>
      </c>
      <c r="H30" s="16">
        <v>3</v>
      </c>
      <c r="I30" s="12">
        <f>G30/H30</f>
        <v>17.666666666666668</v>
      </c>
      <c r="J30" s="12">
        <v>3</v>
      </c>
      <c r="K30" s="12">
        <v>3</v>
      </c>
      <c r="L30" s="14">
        <v>4774.0200000000004</v>
      </c>
      <c r="M30" s="16">
        <v>791</v>
      </c>
      <c r="N30" s="17">
        <v>45296</v>
      </c>
      <c r="O30" s="18" t="s">
        <v>56</v>
      </c>
    </row>
    <row r="31" spans="1:15" s="23" customFormat="1" ht="25.5" customHeight="1" x14ac:dyDescent="0.15">
      <c r="A31" s="12">
        <v>29</v>
      </c>
      <c r="B31" s="12">
        <v>25</v>
      </c>
      <c r="C31" s="13" t="s">
        <v>41</v>
      </c>
      <c r="D31" s="14">
        <v>248</v>
      </c>
      <c r="E31" s="14">
        <v>1653.1</v>
      </c>
      <c r="F31" s="15">
        <f>(D31-E31)/E31</f>
        <v>-0.84997882765712907</v>
      </c>
      <c r="G31" s="16">
        <v>46</v>
      </c>
      <c r="H31" s="16">
        <v>1</v>
      </c>
      <c r="I31" s="12">
        <f>G31/H31</f>
        <v>46</v>
      </c>
      <c r="J31" s="12">
        <v>1</v>
      </c>
      <c r="K31" s="12">
        <v>9</v>
      </c>
      <c r="L31" s="14">
        <v>56918.92</v>
      </c>
      <c r="M31" s="16">
        <v>8901</v>
      </c>
      <c r="N31" s="17">
        <v>45254</v>
      </c>
      <c r="O31" s="18" t="s">
        <v>30</v>
      </c>
    </row>
    <row r="32" spans="1:15" s="23" customFormat="1" ht="25.5" customHeight="1" x14ac:dyDescent="0.15">
      <c r="A32" s="12">
        <v>30</v>
      </c>
      <c r="B32" s="12">
        <v>29</v>
      </c>
      <c r="C32" s="13" t="s">
        <v>47</v>
      </c>
      <c r="D32" s="14">
        <v>237.8</v>
      </c>
      <c r="E32" s="14">
        <v>756</v>
      </c>
      <c r="F32" s="15">
        <f>(D32-E32)/E32</f>
        <v>-0.68544973544973553</v>
      </c>
      <c r="G32" s="16">
        <v>33</v>
      </c>
      <c r="H32" s="16">
        <v>3</v>
      </c>
      <c r="I32" s="12">
        <f>G32/H32</f>
        <v>11</v>
      </c>
      <c r="J32" s="12">
        <v>1</v>
      </c>
      <c r="K32" s="12">
        <v>9</v>
      </c>
      <c r="L32" s="14">
        <v>17740.8</v>
      </c>
      <c r="M32" s="16">
        <v>2961</v>
      </c>
      <c r="N32" s="17">
        <v>45254</v>
      </c>
      <c r="O32" s="18" t="s">
        <v>34</v>
      </c>
    </row>
    <row r="33" spans="1:15" s="23" customFormat="1" ht="25.5" customHeight="1" x14ac:dyDescent="0.15">
      <c r="A33" s="12">
        <v>31</v>
      </c>
      <c r="B33" s="14" t="s">
        <v>17</v>
      </c>
      <c r="C33" s="24" t="s">
        <v>98</v>
      </c>
      <c r="D33" s="25">
        <v>190</v>
      </c>
      <c r="E33" s="14" t="s">
        <v>17</v>
      </c>
      <c r="F33" s="15" t="s">
        <v>17</v>
      </c>
      <c r="G33" s="26">
        <v>35</v>
      </c>
      <c r="H33" s="26">
        <v>2</v>
      </c>
      <c r="I33" s="27">
        <v>17.5</v>
      </c>
      <c r="J33" s="27">
        <v>2</v>
      </c>
      <c r="K33" s="27" t="s">
        <v>17</v>
      </c>
      <c r="L33" s="14">
        <v>6149.97</v>
      </c>
      <c r="M33" s="16">
        <v>938</v>
      </c>
      <c r="N33" s="28">
        <v>45282</v>
      </c>
      <c r="O33" s="29" t="s">
        <v>97</v>
      </c>
    </row>
    <row r="34" spans="1:15" s="23" customFormat="1" ht="25.5" customHeight="1" x14ac:dyDescent="0.15">
      <c r="A34" s="12">
        <v>32</v>
      </c>
      <c r="B34" s="12">
        <v>32</v>
      </c>
      <c r="C34" s="13" t="s">
        <v>48</v>
      </c>
      <c r="D34" s="14">
        <v>184</v>
      </c>
      <c r="E34" s="14">
        <v>454.2</v>
      </c>
      <c r="F34" s="15">
        <f>(D34-E34)/E34</f>
        <v>-0.59489211800968733</v>
      </c>
      <c r="G34" s="16">
        <v>23</v>
      </c>
      <c r="H34" s="16">
        <v>1</v>
      </c>
      <c r="I34" s="12">
        <f>G34/H34</f>
        <v>23</v>
      </c>
      <c r="J34" s="12">
        <v>1</v>
      </c>
      <c r="K34" s="12">
        <v>14</v>
      </c>
      <c r="L34" s="14">
        <v>21386.799999999999</v>
      </c>
      <c r="M34" s="16">
        <v>3457</v>
      </c>
      <c r="N34" s="17">
        <v>45219</v>
      </c>
      <c r="O34" s="18" t="s">
        <v>49</v>
      </c>
    </row>
    <row r="35" spans="1:15" s="23" customFormat="1" ht="25.5" customHeight="1" x14ac:dyDescent="0.15">
      <c r="A35" s="12">
        <v>33</v>
      </c>
      <c r="B35" s="12">
        <v>33</v>
      </c>
      <c r="C35" s="13" t="s">
        <v>74</v>
      </c>
      <c r="D35" s="14">
        <v>146</v>
      </c>
      <c r="E35" s="14">
        <v>375.8</v>
      </c>
      <c r="F35" s="15">
        <f>(D35-E35)/E35</f>
        <v>-0.61149547631719003</v>
      </c>
      <c r="G35" s="16">
        <v>31</v>
      </c>
      <c r="H35" s="16">
        <v>1</v>
      </c>
      <c r="I35" s="12">
        <v>37.89473684210526</v>
      </c>
      <c r="J35" s="12">
        <v>1</v>
      </c>
      <c r="K35" s="12">
        <v>18</v>
      </c>
      <c r="L35" s="14">
        <v>206707.5</v>
      </c>
      <c r="M35" s="16">
        <v>31930</v>
      </c>
      <c r="N35" s="17">
        <v>45191</v>
      </c>
      <c r="O35" s="18" t="s">
        <v>40</v>
      </c>
    </row>
    <row r="36" spans="1:15" s="23" customFormat="1" ht="25.5" customHeight="1" x14ac:dyDescent="0.15">
      <c r="A36" s="12">
        <v>34</v>
      </c>
      <c r="B36" s="12">
        <v>34</v>
      </c>
      <c r="C36" s="13" t="s">
        <v>45</v>
      </c>
      <c r="D36" s="14">
        <v>125</v>
      </c>
      <c r="E36" s="14">
        <v>317.5</v>
      </c>
      <c r="F36" s="15">
        <f>(D36-E36)/E36</f>
        <v>-0.60629921259842523</v>
      </c>
      <c r="G36" s="16">
        <v>33</v>
      </c>
      <c r="H36" s="16">
        <v>3</v>
      </c>
      <c r="I36" s="21">
        <f>G36/H36</f>
        <v>11</v>
      </c>
      <c r="J36" s="12">
        <v>2</v>
      </c>
      <c r="K36" s="12">
        <v>4</v>
      </c>
      <c r="L36" s="14">
        <v>2657.28</v>
      </c>
      <c r="M36" s="16">
        <v>638</v>
      </c>
      <c r="N36" s="17">
        <v>45289</v>
      </c>
      <c r="O36" s="18" t="s">
        <v>46</v>
      </c>
    </row>
    <row r="37" spans="1:15" s="23" customFormat="1" ht="25.5" customHeight="1" x14ac:dyDescent="0.15">
      <c r="A37" s="12">
        <v>35</v>
      </c>
      <c r="B37" s="12">
        <v>35</v>
      </c>
      <c r="C37" s="13" t="s">
        <v>85</v>
      </c>
      <c r="D37" s="14">
        <v>89</v>
      </c>
      <c r="E37" s="14">
        <v>201.1</v>
      </c>
      <c r="F37" s="15">
        <f>(D37-E37)/E37</f>
        <v>-0.55743411238189955</v>
      </c>
      <c r="G37" s="16">
        <v>24</v>
      </c>
      <c r="H37" s="16">
        <v>1</v>
      </c>
      <c r="I37" s="12">
        <v>24</v>
      </c>
      <c r="J37" s="12">
        <v>1</v>
      </c>
      <c r="K37" s="15" t="s">
        <v>17</v>
      </c>
      <c r="L37" s="14">
        <v>3919.31</v>
      </c>
      <c r="M37" s="16">
        <v>1062</v>
      </c>
      <c r="N37" s="17">
        <v>45275</v>
      </c>
      <c r="O37" s="18" t="s">
        <v>58</v>
      </c>
    </row>
    <row r="38" spans="1:15" s="23" customFormat="1" ht="25.5" customHeight="1" x14ac:dyDescent="0.15">
      <c r="A38" s="12">
        <v>36</v>
      </c>
      <c r="B38" s="12">
        <v>23</v>
      </c>
      <c r="C38" s="13" t="s">
        <v>54</v>
      </c>
      <c r="D38" s="14">
        <v>38</v>
      </c>
      <c r="E38" s="14">
        <v>1848.27</v>
      </c>
      <c r="F38" s="15">
        <f>(D38-E38)/E38</f>
        <v>-0.97944023329924745</v>
      </c>
      <c r="G38" s="16">
        <v>10</v>
      </c>
      <c r="H38" s="16">
        <v>2</v>
      </c>
      <c r="I38" s="12">
        <f>G38/H38</f>
        <v>5</v>
      </c>
      <c r="J38" s="12">
        <v>1</v>
      </c>
      <c r="K38" s="12">
        <v>3</v>
      </c>
      <c r="L38" s="14">
        <v>13723.8</v>
      </c>
      <c r="M38" s="16">
        <v>2201</v>
      </c>
      <c r="N38" s="17">
        <v>45296</v>
      </c>
      <c r="O38" s="18" t="s">
        <v>55</v>
      </c>
    </row>
    <row r="39" spans="1:15" s="23" customFormat="1" ht="25.5" customHeight="1" x14ac:dyDescent="0.15">
      <c r="A39" s="12">
        <v>37</v>
      </c>
      <c r="B39" s="14" t="s">
        <v>17</v>
      </c>
      <c r="C39" s="13" t="s">
        <v>62</v>
      </c>
      <c r="D39" s="14">
        <v>12</v>
      </c>
      <c r="E39" s="14" t="s">
        <v>17</v>
      </c>
      <c r="F39" s="15" t="s">
        <v>17</v>
      </c>
      <c r="G39" s="20">
        <v>3</v>
      </c>
      <c r="H39" s="16">
        <v>3</v>
      </c>
      <c r="I39" s="12">
        <f>G39/H39</f>
        <v>1</v>
      </c>
      <c r="J39" s="12">
        <v>2</v>
      </c>
      <c r="K39" s="15" t="s">
        <v>17</v>
      </c>
      <c r="L39" s="14">
        <v>6837.33</v>
      </c>
      <c r="M39" s="16">
        <v>1099</v>
      </c>
      <c r="N39" s="17">
        <v>45296</v>
      </c>
      <c r="O39" s="18" t="s">
        <v>55</v>
      </c>
    </row>
    <row r="40" spans="1:15" s="40" customFormat="1" ht="24.95" customHeight="1" x14ac:dyDescent="0.2">
      <c r="A40" s="30"/>
      <c r="B40" s="30"/>
      <c r="C40" s="31" t="s">
        <v>99</v>
      </c>
      <c r="D40" s="32">
        <f>SUBTOTAL(109,Table13245879101112131415161718192021222326242527282930313233343536373834[Pajamos 
(GBO)])</f>
        <v>809833.17</v>
      </c>
      <c r="E40" s="32" t="s">
        <v>90</v>
      </c>
      <c r="F40" s="33">
        <f t="shared" ref="F40" si="2">(D40-E40)/E40</f>
        <v>0.19053545439309882</v>
      </c>
      <c r="G40" s="34">
        <f>SUBTOTAL(109,Table13245879101112131415161718192021222326242527282930313233343536373834[Žiūrovų sk. 
(ADM)])</f>
        <v>124036</v>
      </c>
      <c r="H40" s="35"/>
      <c r="I40" s="35"/>
      <c r="J40" s="35"/>
      <c r="K40" s="31"/>
      <c r="L40" s="36"/>
      <c r="M40" s="37"/>
      <c r="N40" s="38"/>
      <c r="O40" s="39"/>
    </row>
  </sheetData>
  <mergeCells count="1">
    <mergeCell ref="A1:O1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004F-DE05-455D-B31C-785068FBFECA}">
  <sheetPr codeName="Sheet3"/>
  <dimension ref="A1:P41"/>
  <sheetViews>
    <sheetView zoomScale="60" zoomScaleNormal="60" workbookViewId="0">
      <selection activeCell="E26" sqref="E26"/>
    </sheetView>
  </sheetViews>
  <sheetFormatPr defaultColWidth="0" defaultRowHeight="11.25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16</v>
      </c>
      <c r="D3" s="14">
        <v>280746</v>
      </c>
      <c r="E3" s="14">
        <v>360397</v>
      </c>
      <c r="F3" s="15">
        <f>(D3-E3)/E3</f>
        <v>-0.22100905390444425</v>
      </c>
      <c r="G3" s="16">
        <v>37554</v>
      </c>
      <c r="H3" s="16">
        <v>344</v>
      </c>
      <c r="I3" s="12">
        <f>G3/H3</f>
        <v>109.16860465116279</v>
      </c>
      <c r="J3" s="12">
        <v>22</v>
      </c>
      <c r="K3" s="12">
        <v>3</v>
      </c>
      <c r="L3" s="14">
        <v>1243829</v>
      </c>
      <c r="M3" s="16">
        <v>168242</v>
      </c>
      <c r="N3" s="17">
        <v>45289</v>
      </c>
      <c r="O3" s="18" t="s">
        <v>18</v>
      </c>
    </row>
    <row r="4" spans="1:15" s="19" customFormat="1" ht="25.5" customHeight="1" x14ac:dyDescent="0.2">
      <c r="A4" s="27">
        <v>2</v>
      </c>
      <c r="B4" s="12" t="s">
        <v>36</v>
      </c>
      <c r="C4" s="24" t="s">
        <v>86</v>
      </c>
      <c r="D4" s="25">
        <v>87153.16</v>
      </c>
      <c r="E4" s="15" t="s">
        <v>17</v>
      </c>
      <c r="F4" s="15" t="s">
        <v>17</v>
      </c>
      <c r="G4" s="26">
        <v>11626</v>
      </c>
      <c r="H4" s="15" t="s">
        <v>17</v>
      </c>
      <c r="I4" s="15" t="s">
        <v>17</v>
      </c>
      <c r="J4" s="15" t="s">
        <v>17</v>
      </c>
      <c r="K4" s="27">
        <v>0</v>
      </c>
      <c r="L4" s="25">
        <v>87153.16</v>
      </c>
      <c r="M4" s="26">
        <v>11626</v>
      </c>
      <c r="N4" s="28" t="s">
        <v>38</v>
      </c>
      <c r="O4" s="29" t="s">
        <v>87</v>
      </c>
    </row>
    <row r="5" spans="1:15" s="19" customFormat="1" ht="25.5" customHeight="1" x14ac:dyDescent="0.2">
      <c r="A5" s="12">
        <v>3</v>
      </c>
      <c r="B5" s="12" t="s">
        <v>15</v>
      </c>
      <c r="C5" s="13" t="s">
        <v>64</v>
      </c>
      <c r="D5" s="14">
        <v>61045.27</v>
      </c>
      <c r="E5" s="14">
        <v>4903.6499999999996</v>
      </c>
      <c r="F5" s="15">
        <f>(D5-E5)/E5</f>
        <v>11.448945173493215</v>
      </c>
      <c r="G5" s="16">
        <v>8370</v>
      </c>
      <c r="H5" s="16">
        <v>199</v>
      </c>
      <c r="I5" s="12">
        <f t="shared" ref="I5:I34" si="0">G5/H5</f>
        <v>42.060301507537687</v>
      </c>
      <c r="J5" s="12">
        <v>16</v>
      </c>
      <c r="K5" s="12">
        <v>1</v>
      </c>
      <c r="L5" s="14">
        <v>65948.92</v>
      </c>
      <c r="M5" s="16">
        <v>8933</v>
      </c>
      <c r="N5" s="17">
        <v>45303</v>
      </c>
      <c r="O5" s="18" t="s">
        <v>51</v>
      </c>
    </row>
    <row r="6" spans="1:15" s="19" customFormat="1" ht="25.5" customHeight="1" x14ac:dyDescent="0.2">
      <c r="A6" s="27">
        <v>4</v>
      </c>
      <c r="B6" s="12">
        <v>2</v>
      </c>
      <c r="C6" s="13" t="s">
        <v>19</v>
      </c>
      <c r="D6" s="14">
        <v>39464.03</v>
      </c>
      <c r="E6" s="14">
        <v>60784.05</v>
      </c>
      <c r="F6" s="15">
        <f>(D6-E6)/E6</f>
        <v>-0.350750237932484</v>
      </c>
      <c r="G6" s="20">
        <v>6612</v>
      </c>
      <c r="H6" s="16">
        <v>206</v>
      </c>
      <c r="I6" s="12">
        <f t="shared" si="0"/>
        <v>32.097087378640779</v>
      </c>
      <c r="J6" s="12">
        <v>11</v>
      </c>
      <c r="K6" s="21">
        <v>5</v>
      </c>
      <c r="L6" s="14">
        <v>501383.55</v>
      </c>
      <c r="M6" s="16">
        <v>86013</v>
      </c>
      <c r="N6" s="17">
        <v>45275</v>
      </c>
      <c r="O6" s="18" t="s">
        <v>20</v>
      </c>
    </row>
    <row r="7" spans="1:15" s="19" customFormat="1" ht="25.5" customHeight="1" x14ac:dyDescent="0.2">
      <c r="A7" s="12">
        <v>5</v>
      </c>
      <c r="B7" s="12">
        <v>4</v>
      </c>
      <c r="C7" s="13" t="s">
        <v>21</v>
      </c>
      <c r="D7" s="14">
        <v>36375.870000000003</v>
      </c>
      <c r="E7" s="14">
        <v>49745.97</v>
      </c>
      <c r="F7" s="15">
        <f>(D7-E7)/E7</f>
        <v>-0.26876750016131956</v>
      </c>
      <c r="G7" s="16">
        <v>6887</v>
      </c>
      <c r="H7" s="16">
        <v>206</v>
      </c>
      <c r="I7" s="12">
        <f t="shared" si="0"/>
        <v>33.432038834951456</v>
      </c>
      <c r="J7" s="12">
        <v>19</v>
      </c>
      <c r="K7" s="12">
        <v>4</v>
      </c>
      <c r="L7" s="14">
        <v>363657.58</v>
      </c>
      <c r="M7" s="16">
        <v>65806</v>
      </c>
      <c r="N7" s="17">
        <v>45282</v>
      </c>
      <c r="O7" s="18" t="s">
        <v>22</v>
      </c>
    </row>
    <row r="8" spans="1:15" s="19" customFormat="1" ht="25.5" customHeight="1" x14ac:dyDescent="0.2">
      <c r="A8" s="27">
        <v>6</v>
      </c>
      <c r="B8" s="12">
        <v>3</v>
      </c>
      <c r="C8" s="13" t="s">
        <v>37</v>
      </c>
      <c r="D8" s="14">
        <v>36239.040000000001</v>
      </c>
      <c r="E8" s="14">
        <v>54454.46</v>
      </c>
      <c r="F8" s="15">
        <f>(D8-E8)/E8</f>
        <v>-0.33450740306670929</v>
      </c>
      <c r="G8" s="16">
        <v>5401</v>
      </c>
      <c r="H8" s="16">
        <v>118</v>
      </c>
      <c r="I8" s="12">
        <f t="shared" si="0"/>
        <v>45.771186440677965</v>
      </c>
      <c r="J8" s="12">
        <v>12</v>
      </c>
      <c r="K8" s="12">
        <v>2</v>
      </c>
      <c r="L8" s="14">
        <v>96920.25</v>
      </c>
      <c r="M8" s="16">
        <v>14196</v>
      </c>
      <c r="N8" s="17">
        <v>45296</v>
      </c>
      <c r="O8" s="18" t="s">
        <v>26</v>
      </c>
    </row>
    <row r="9" spans="1:15" s="19" customFormat="1" ht="25.5" customHeight="1" x14ac:dyDescent="0.2">
      <c r="A9" s="12">
        <v>7</v>
      </c>
      <c r="B9" s="12" t="s">
        <v>15</v>
      </c>
      <c r="C9" s="13" t="s">
        <v>69</v>
      </c>
      <c r="D9" s="14">
        <v>25426.93</v>
      </c>
      <c r="E9" s="15" t="s">
        <v>17</v>
      </c>
      <c r="F9" s="15" t="s">
        <v>17</v>
      </c>
      <c r="G9" s="20">
        <v>3962</v>
      </c>
      <c r="H9" s="16">
        <v>106</v>
      </c>
      <c r="I9" s="12">
        <f t="shared" si="0"/>
        <v>37.377358490566039</v>
      </c>
      <c r="J9" s="12">
        <v>22</v>
      </c>
      <c r="K9" s="21">
        <v>1</v>
      </c>
      <c r="L9" s="14">
        <v>32762.28</v>
      </c>
      <c r="M9" s="16">
        <v>4897</v>
      </c>
      <c r="N9" s="17">
        <v>45303</v>
      </c>
      <c r="O9" s="18" t="s">
        <v>40</v>
      </c>
    </row>
    <row r="10" spans="1:15" s="19" customFormat="1" ht="25.5" customHeight="1" x14ac:dyDescent="0.2">
      <c r="A10" s="27">
        <v>8</v>
      </c>
      <c r="B10" s="12">
        <v>5</v>
      </c>
      <c r="C10" s="13" t="s">
        <v>25</v>
      </c>
      <c r="D10" s="14">
        <v>15457.58</v>
      </c>
      <c r="E10" s="14">
        <v>29898.33</v>
      </c>
      <c r="F10" s="15">
        <f>(D10-E10)/E10</f>
        <v>-0.48299520407996033</v>
      </c>
      <c r="G10" s="16">
        <v>2127</v>
      </c>
      <c r="H10" s="16">
        <v>74</v>
      </c>
      <c r="I10" s="12">
        <f t="shared" si="0"/>
        <v>28.743243243243242</v>
      </c>
      <c r="J10" s="12">
        <v>8</v>
      </c>
      <c r="K10" s="12">
        <v>7</v>
      </c>
      <c r="L10" s="14">
        <v>507377.49</v>
      </c>
      <c r="M10" s="16">
        <v>69478</v>
      </c>
      <c r="N10" s="17">
        <v>45261</v>
      </c>
      <c r="O10" s="18" t="s">
        <v>26</v>
      </c>
    </row>
    <row r="11" spans="1:15" s="23" customFormat="1" ht="25.5" customHeight="1" x14ac:dyDescent="0.15">
      <c r="A11" s="12">
        <v>9</v>
      </c>
      <c r="B11" s="12">
        <v>6</v>
      </c>
      <c r="C11" s="13" t="s">
        <v>23</v>
      </c>
      <c r="D11" s="14">
        <v>15108.87</v>
      </c>
      <c r="E11" s="14">
        <v>25833.96</v>
      </c>
      <c r="F11" s="15">
        <f>(D11-E11)/E11</f>
        <v>-0.41515470334397042</v>
      </c>
      <c r="G11" s="16">
        <v>2173</v>
      </c>
      <c r="H11" s="16">
        <v>94</v>
      </c>
      <c r="I11" s="12">
        <f t="shared" si="0"/>
        <v>23.117021276595743</v>
      </c>
      <c r="J11" s="12">
        <v>9</v>
      </c>
      <c r="K11" s="12">
        <v>4</v>
      </c>
      <c r="L11" s="14">
        <v>200786.33</v>
      </c>
      <c r="M11" s="16">
        <v>28696</v>
      </c>
      <c r="N11" s="17">
        <v>45282</v>
      </c>
      <c r="O11" s="18" t="s">
        <v>24</v>
      </c>
    </row>
    <row r="12" spans="1:15" s="23" customFormat="1" ht="25.5" customHeight="1" x14ac:dyDescent="0.15">
      <c r="A12" s="27">
        <v>10</v>
      </c>
      <c r="B12" s="12" t="s">
        <v>15</v>
      </c>
      <c r="C12" s="13" t="s">
        <v>77</v>
      </c>
      <c r="D12" s="14">
        <v>14584.12</v>
      </c>
      <c r="E12" s="14" t="s">
        <v>17</v>
      </c>
      <c r="F12" s="15" t="s">
        <v>17</v>
      </c>
      <c r="G12" s="20">
        <v>2150</v>
      </c>
      <c r="H12" s="16">
        <v>85</v>
      </c>
      <c r="I12" s="12">
        <f t="shared" si="0"/>
        <v>25.294117647058822</v>
      </c>
      <c r="J12" s="12">
        <v>15</v>
      </c>
      <c r="K12" s="21">
        <v>1</v>
      </c>
      <c r="L12" s="14">
        <v>14584.12</v>
      </c>
      <c r="M12" s="16">
        <v>2150</v>
      </c>
      <c r="N12" s="17">
        <v>45303</v>
      </c>
      <c r="O12" s="18" t="s">
        <v>51</v>
      </c>
    </row>
    <row r="13" spans="1:15" s="23" customFormat="1" ht="25.5" customHeight="1" x14ac:dyDescent="0.15">
      <c r="A13" s="12">
        <v>11</v>
      </c>
      <c r="B13" s="12">
        <v>8</v>
      </c>
      <c r="C13" s="13" t="s">
        <v>50</v>
      </c>
      <c r="D13" s="14">
        <v>9009.69</v>
      </c>
      <c r="E13" s="14">
        <v>15950.9</v>
      </c>
      <c r="F13" s="15">
        <f>(D13-E13)/E13</f>
        <v>-0.43516102539668605</v>
      </c>
      <c r="G13" s="16">
        <v>1678</v>
      </c>
      <c r="H13" s="16">
        <v>83</v>
      </c>
      <c r="I13" s="12">
        <f t="shared" si="0"/>
        <v>20.216867469879517</v>
      </c>
      <c r="J13" s="12">
        <v>18</v>
      </c>
      <c r="K13" s="12">
        <v>2</v>
      </c>
      <c r="L13" s="14">
        <v>25667.52</v>
      </c>
      <c r="M13" s="16">
        <v>4856</v>
      </c>
      <c r="N13" s="17">
        <v>45296</v>
      </c>
      <c r="O13" s="18" t="s">
        <v>51</v>
      </c>
    </row>
    <row r="14" spans="1:15" s="23" customFormat="1" ht="25.5" customHeight="1" x14ac:dyDescent="0.15">
      <c r="A14" s="27">
        <v>12</v>
      </c>
      <c r="B14" s="12" t="s">
        <v>36</v>
      </c>
      <c r="C14" s="13" t="s">
        <v>84</v>
      </c>
      <c r="D14" s="14">
        <v>7641.04</v>
      </c>
      <c r="E14" s="15" t="s">
        <v>17</v>
      </c>
      <c r="F14" s="15" t="s">
        <v>17</v>
      </c>
      <c r="G14" s="16">
        <v>1138</v>
      </c>
      <c r="H14" s="16">
        <v>16</v>
      </c>
      <c r="I14" s="12">
        <f t="shared" si="0"/>
        <v>71.125</v>
      </c>
      <c r="J14" s="12">
        <v>13</v>
      </c>
      <c r="K14" s="12">
        <v>0</v>
      </c>
      <c r="L14" s="14">
        <v>7641.04</v>
      </c>
      <c r="M14" s="16">
        <v>1138</v>
      </c>
      <c r="N14" s="17" t="s">
        <v>38</v>
      </c>
      <c r="O14" s="18" t="s">
        <v>32</v>
      </c>
    </row>
    <row r="15" spans="1:15" s="23" customFormat="1" ht="25.5" customHeight="1" x14ac:dyDescent="0.15">
      <c r="A15" s="12">
        <v>13</v>
      </c>
      <c r="B15" s="12">
        <v>12</v>
      </c>
      <c r="C15" s="13" t="s">
        <v>31</v>
      </c>
      <c r="D15" s="14">
        <v>6432.18</v>
      </c>
      <c r="E15" s="14">
        <v>7975.51</v>
      </c>
      <c r="F15" s="15">
        <f>(D15-E15)/E15</f>
        <v>-0.19350862828834769</v>
      </c>
      <c r="G15" s="16">
        <v>1194</v>
      </c>
      <c r="H15" s="16">
        <v>45</v>
      </c>
      <c r="I15" s="12">
        <f t="shared" si="0"/>
        <v>26.533333333333335</v>
      </c>
      <c r="J15" s="12">
        <v>6</v>
      </c>
      <c r="K15" s="12">
        <v>8</v>
      </c>
      <c r="L15" s="14">
        <v>245024.67</v>
      </c>
      <c r="M15" s="16">
        <v>46770</v>
      </c>
      <c r="N15" s="17">
        <v>45254</v>
      </c>
      <c r="O15" s="18" t="s">
        <v>32</v>
      </c>
    </row>
    <row r="16" spans="1:15" s="23" customFormat="1" ht="25.5" customHeight="1" x14ac:dyDescent="0.15">
      <c r="A16" s="27">
        <v>14</v>
      </c>
      <c r="B16" s="12">
        <v>7</v>
      </c>
      <c r="C16" s="13" t="s">
        <v>61</v>
      </c>
      <c r="D16" s="14">
        <v>5461.75</v>
      </c>
      <c r="E16" s="14">
        <v>19275.02</v>
      </c>
      <c r="F16" s="15">
        <f>(D16-E16)/E16</f>
        <v>-0.71664102034654176</v>
      </c>
      <c r="G16" s="16">
        <v>767</v>
      </c>
      <c r="H16" s="16">
        <v>31</v>
      </c>
      <c r="I16" s="12">
        <f t="shared" si="0"/>
        <v>24.741935483870968</v>
      </c>
      <c r="J16" s="12">
        <v>6</v>
      </c>
      <c r="K16" s="12">
        <v>2</v>
      </c>
      <c r="L16" s="14">
        <v>24736.77</v>
      </c>
      <c r="M16" s="16">
        <v>3568</v>
      </c>
      <c r="N16" s="17">
        <v>45296</v>
      </c>
      <c r="O16" s="18" t="s">
        <v>22</v>
      </c>
    </row>
    <row r="17" spans="1:15" s="23" customFormat="1" ht="25.5" customHeight="1" x14ac:dyDescent="0.15">
      <c r="A17" s="12">
        <v>15</v>
      </c>
      <c r="B17" s="12" t="s">
        <v>15</v>
      </c>
      <c r="C17" s="13" t="s">
        <v>78</v>
      </c>
      <c r="D17" s="14">
        <v>4413.88</v>
      </c>
      <c r="E17" s="14" t="s">
        <v>17</v>
      </c>
      <c r="F17" s="15" t="s">
        <v>17</v>
      </c>
      <c r="G17" s="20">
        <v>702</v>
      </c>
      <c r="H17" s="16">
        <v>68</v>
      </c>
      <c r="I17" s="12">
        <f t="shared" si="0"/>
        <v>10.323529411764707</v>
      </c>
      <c r="J17" s="12">
        <v>18</v>
      </c>
      <c r="K17" s="21">
        <v>1</v>
      </c>
      <c r="L17" s="14">
        <v>4413.88</v>
      </c>
      <c r="M17" s="16">
        <v>702</v>
      </c>
      <c r="N17" s="17">
        <v>45303</v>
      </c>
      <c r="O17" s="18" t="s">
        <v>32</v>
      </c>
    </row>
    <row r="18" spans="1:15" s="23" customFormat="1" ht="25.5" customHeight="1" x14ac:dyDescent="0.15">
      <c r="A18" s="27">
        <v>16</v>
      </c>
      <c r="B18" s="12" t="s">
        <v>15</v>
      </c>
      <c r="C18" s="13" t="s">
        <v>79</v>
      </c>
      <c r="D18" s="14">
        <v>4370.1000000000004</v>
      </c>
      <c r="E18" s="15" t="s">
        <v>17</v>
      </c>
      <c r="F18" s="15" t="s">
        <v>17</v>
      </c>
      <c r="G18" s="20">
        <v>870</v>
      </c>
      <c r="H18" s="16">
        <v>60</v>
      </c>
      <c r="I18" s="12">
        <f t="shared" si="0"/>
        <v>14.5</v>
      </c>
      <c r="J18" s="12">
        <v>15</v>
      </c>
      <c r="K18" s="20">
        <v>1</v>
      </c>
      <c r="L18" s="14">
        <v>4370.1000000000004</v>
      </c>
      <c r="M18" s="16">
        <v>602</v>
      </c>
      <c r="N18" s="17">
        <v>45303</v>
      </c>
      <c r="O18" s="18" t="s">
        <v>80</v>
      </c>
    </row>
    <row r="19" spans="1:15" s="23" customFormat="1" ht="25.5" customHeight="1" x14ac:dyDescent="0.15">
      <c r="A19" s="12">
        <v>17</v>
      </c>
      <c r="B19" s="12" t="s">
        <v>15</v>
      </c>
      <c r="C19" s="13" t="s">
        <v>81</v>
      </c>
      <c r="D19" s="14">
        <v>4199.3500000000004</v>
      </c>
      <c r="E19" s="15" t="s">
        <v>17</v>
      </c>
      <c r="F19" s="15" t="s">
        <v>17</v>
      </c>
      <c r="G19" s="20">
        <v>635</v>
      </c>
      <c r="H19" s="16">
        <v>33</v>
      </c>
      <c r="I19" s="12">
        <f t="shared" si="0"/>
        <v>19.242424242424242</v>
      </c>
      <c r="J19" s="12">
        <v>8</v>
      </c>
      <c r="K19" s="21">
        <v>1</v>
      </c>
      <c r="L19" s="14">
        <v>4199.3500000000004</v>
      </c>
      <c r="M19" s="20">
        <v>635</v>
      </c>
      <c r="N19" s="17">
        <v>45303</v>
      </c>
      <c r="O19" s="18" t="s">
        <v>28</v>
      </c>
    </row>
    <row r="20" spans="1:15" s="23" customFormat="1" ht="25.5" customHeight="1" x14ac:dyDescent="0.15">
      <c r="A20" s="27">
        <v>18</v>
      </c>
      <c r="B20" s="12">
        <v>13</v>
      </c>
      <c r="C20" s="13" t="s">
        <v>33</v>
      </c>
      <c r="D20" s="14">
        <v>4122</v>
      </c>
      <c r="E20" s="14">
        <v>7372.51</v>
      </c>
      <c r="F20" s="15">
        <f>(D20-E20)/E20</f>
        <v>-0.44089597708243189</v>
      </c>
      <c r="G20" s="20">
        <v>618</v>
      </c>
      <c r="H20" s="16">
        <v>8</v>
      </c>
      <c r="I20" s="12">
        <f t="shared" si="0"/>
        <v>77.25</v>
      </c>
      <c r="J20" s="12">
        <v>3</v>
      </c>
      <c r="K20" s="21">
        <v>4</v>
      </c>
      <c r="L20" s="14">
        <v>33778</v>
      </c>
      <c r="M20" s="20">
        <v>5415</v>
      </c>
      <c r="N20" s="17">
        <v>45282</v>
      </c>
      <c r="O20" s="18" t="s">
        <v>34</v>
      </c>
    </row>
    <row r="21" spans="1:15" s="23" customFormat="1" ht="25.5" customHeight="1" x14ac:dyDescent="0.15">
      <c r="A21" s="12">
        <v>19</v>
      </c>
      <c r="B21" s="12" t="s">
        <v>15</v>
      </c>
      <c r="C21" s="13" t="s">
        <v>73</v>
      </c>
      <c r="D21" s="14">
        <v>3523.6</v>
      </c>
      <c r="E21" s="14" t="s">
        <v>17</v>
      </c>
      <c r="F21" s="15" t="s">
        <v>17</v>
      </c>
      <c r="G21" s="16">
        <v>620</v>
      </c>
      <c r="H21" s="16">
        <v>27</v>
      </c>
      <c r="I21" s="12">
        <f t="shared" si="0"/>
        <v>22.962962962962962</v>
      </c>
      <c r="J21" s="12">
        <v>8</v>
      </c>
      <c r="K21" s="12">
        <v>1</v>
      </c>
      <c r="L21" s="14">
        <v>3523.6</v>
      </c>
      <c r="M21" s="16">
        <v>620</v>
      </c>
      <c r="N21" s="17">
        <v>45303</v>
      </c>
      <c r="O21" s="18" t="s">
        <v>34</v>
      </c>
    </row>
    <row r="22" spans="1:15" s="23" customFormat="1" ht="25.5" customHeight="1" x14ac:dyDescent="0.15">
      <c r="A22" s="27">
        <v>20</v>
      </c>
      <c r="B22" s="12">
        <v>10</v>
      </c>
      <c r="C22" s="13" t="s">
        <v>27</v>
      </c>
      <c r="D22" s="14">
        <v>2900.17</v>
      </c>
      <c r="E22" s="14">
        <v>8925.86</v>
      </c>
      <c r="F22" s="15">
        <f>(D22-E22)/E22</f>
        <v>-0.67508228898952038</v>
      </c>
      <c r="G22" s="16">
        <v>534</v>
      </c>
      <c r="H22" s="16">
        <v>58</v>
      </c>
      <c r="I22" s="12">
        <f t="shared" si="0"/>
        <v>9.2068965517241388</v>
      </c>
      <c r="J22" s="12">
        <v>10</v>
      </c>
      <c r="K22" s="12">
        <v>3</v>
      </c>
      <c r="L22" s="14">
        <v>38087.57</v>
      </c>
      <c r="M22" s="16">
        <v>7528</v>
      </c>
      <c r="N22" s="17">
        <v>45289</v>
      </c>
      <c r="O22" s="18" t="s">
        <v>28</v>
      </c>
    </row>
    <row r="23" spans="1:15" s="23" customFormat="1" ht="25.5" customHeight="1" x14ac:dyDescent="0.15">
      <c r="A23" s="12">
        <v>21</v>
      </c>
      <c r="B23" s="12" t="s">
        <v>15</v>
      </c>
      <c r="C23" s="13" t="s">
        <v>82</v>
      </c>
      <c r="D23" s="14">
        <v>2765.7</v>
      </c>
      <c r="E23" s="15" t="s">
        <v>17</v>
      </c>
      <c r="F23" s="15" t="s">
        <v>17</v>
      </c>
      <c r="G23" s="20">
        <v>553</v>
      </c>
      <c r="H23" s="12">
        <v>20</v>
      </c>
      <c r="I23" s="12">
        <f t="shared" si="0"/>
        <v>27.65</v>
      </c>
      <c r="J23" s="16">
        <v>6</v>
      </c>
      <c r="K23" s="21">
        <v>1</v>
      </c>
      <c r="L23" s="14">
        <v>2765.7</v>
      </c>
      <c r="M23" s="20">
        <v>553</v>
      </c>
      <c r="N23" s="17">
        <v>45303</v>
      </c>
      <c r="O23" s="18" t="s">
        <v>83</v>
      </c>
    </row>
    <row r="24" spans="1:15" s="23" customFormat="1" ht="25.5" customHeight="1" x14ac:dyDescent="0.15">
      <c r="A24" s="27">
        <v>22</v>
      </c>
      <c r="B24" s="12">
        <v>11</v>
      </c>
      <c r="C24" s="13" t="s">
        <v>29</v>
      </c>
      <c r="D24" s="14">
        <v>2483.1</v>
      </c>
      <c r="E24" s="14">
        <v>7989.19</v>
      </c>
      <c r="F24" s="15">
        <f>(D24-E24)/E24</f>
        <v>-0.68919252139453446</v>
      </c>
      <c r="G24" s="16">
        <v>370</v>
      </c>
      <c r="H24" s="16">
        <v>19</v>
      </c>
      <c r="I24" s="12">
        <f t="shared" si="0"/>
        <v>19.473684210526315</v>
      </c>
      <c r="J24" s="12">
        <v>3</v>
      </c>
      <c r="K24" s="12">
        <v>9</v>
      </c>
      <c r="L24" s="14">
        <v>346043.24</v>
      </c>
      <c r="M24" s="16">
        <v>48730</v>
      </c>
      <c r="N24" s="17">
        <v>45247</v>
      </c>
      <c r="O24" s="18" t="s">
        <v>30</v>
      </c>
    </row>
    <row r="25" spans="1:15" s="23" customFormat="1" ht="25.5" customHeight="1" x14ac:dyDescent="0.15">
      <c r="A25" s="12">
        <v>23</v>
      </c>
      <c r="B25" s="12">
        <v>9</v>
      </c>
      <c r="C25" s="13" t="s">
        <v>54</v>
      </c>
      <c r="D25" s="14">
        <v>1848.27</v>
      </c>
      <c r="E25" s="14">
        <v>11539.58</v>
      </c>
      <c r="F25" s="15">
        <f>(D25-E25)/E25</f>
        <v>-0.83983212560595788</v>
      </c>
      <c r="G25" s="16">
        <v>306</v>
      </c>
      <c r="H25" s="16">
        <v>44</v>
      </c>
      <c r="I25" s="12">
        <f t="shared" si="0"/>
        <v>6.9545454545454541</v>
      </c>
      <c r="J25" s="12">
        <v>9</v>
      </c>
      <c r="K25" s="12">
        <v>2</v>
      </c>
      <c r="L25" s="14">
        <v>13685.8</v>
      </c>
      <c r="M25" s="16">
        <v>2191</v>
      </c>
      <c r="N25" s="17">
        <v>45296</v>
      </c>
      <c r="O25" s="18" t="s">
        <v>55</v>
      </c>
    </row>
    <row r="26" spans="1:15" s="23" customFormat="1" ht="25.5" customHeight="1" x14ac:dyDescent="0.15">
      <c r="A26" s="27">
        <v>24</v>
      </c>
      <c r="B26" s="15" t="s">
        <v>17</v>
      </c>
      <c r="C26" s="13" t="s">
        <v>75</v>
      </c>
      <c r="D26" s="14">
        <v>1677</v>
      </c>
      <c r="E26" s="14" t="s">
        <v>17</v>
      </c>
      <c r="F26" s="15" t="s">
        <v>17</v>
      </c>
      <c r="G26" s="16">
        <v>338</v>
      </c>
      <c r="H26" s="16">
        <v>3</v>
      </c>
      <c r="I26" s="12">
        <f t="shared" si="0"/>
        <v>112.66666666666667</v>
      </c>
      <c r="J26" s="12">
        <v>2</v>
      </c>
      <c r="K26" s="15" t="s">
        <v>17</v>
      </c>
      <c r="L26" s="14">
        <v>5971</v>
      </c>
      <c r="M26" s="16">
        <v>1153</v>
      </c>
      <c r="N26" s="17">
        <v>45259</v>
      </c>
      <c r="O26" s="18" t="s">
        <v>76</v>
      </c>
    </row>
    <row r="27" spans="1:15" s="23" customFormat="1" ht="25.5" customHeight="1" x14ac:dyDescent="0.15">
      <c r="A27" s="12">
        <v>25</v>
      </c>
      <c r="B27" s="12">
        <v>18</v>
      </c>
      <c r="C27" s="13" t="s">
        <v>41</v>
      </c>
      <c r="D27" s="14">
        <v>1653.1</v>
      </c>
      <c r="E27" s="14">
        <v>3323</v>
      </c>
      <c r="F27" s="15">
        <f t="shared" ref="F27:F36" si="1">(D27-E27)/E27</f>
        <v>-0.50252783629250675</v>
      </c>
      <c r="G27" s="16">
        <v>236</v>
      </c>
      <c r="H27" s="16">
        <v>6</v>
      </c>
      <c r="I27" s="12">
        <f t="shared" si="0"/>
        <v>39.333333333333336</v>
      </c>
      <c r="J27" s="12">
        <v>3</v>
      </c>
      <c r="K27" s="12">
        <v>8</v>
      </c>
      <c r="L27" s="14">
        <v>56670.92</v>
      </c>
      <c r="M27" s="16">
        <v>8855</v>
      </c>
      <c r="N27" s="17">
        <v>45254</v>
      </c>
      <c r="O27" s="18" t="s">
        <v>30</v>
      </c>
    </row>
    <row r="28" spans="1:15" s="23" customFormat="1" ht="25.5" customHeight="1" x14ac:dyDescent="0.15">
      <c r="A28" s="27">
        <v>26</v>
      </c>
      <c r="B28" s="12">
        <v>19</v>
      </c>
      <c r="C28" s="13" t="s">
        <v>42</v>
      </c>
      <c r="D28" s="14">
        <v>1020.8</v>
      </c>
      <c r="E28" s="14">
        <v>2674</v>
      </c>
      <c r="F28" s="15">
        <f t="shared" si="1"/>
        <v>-0.61824981301421089</v>
      </c>
      <c r="G28" s="16">
        <v>131</v>
      </c>
      <c r="H28" s="16">
        <v>3</v>
      </c>
      <c r="I28" s="12">
        <f t="shared" si="0"/>
        <v>43.666666666666664</v>
      </c>
      <c r="J28" s="12">
        <v>1</v>
      </c>
      <c r="K28" s="12">
        <v>8</v>
      </c>
      <c r="L28" s="14">
        <v>50293.4</v>
      </c>
      <c r="M28" s="16">
        <v>7996</v>
      </c>
      <c r="N28" s="17">
        <v>45254</v>
      </c>
      <c r="O28" s="18" t="s">
        <v>40</v>
      </c>
    </row>
    <row r="29" spans="1:15" s="23" customFormat="1" ht="25.5" customHeight="1" x14ac:dyDescent="0.15">
      <c r="A29" s="12">
        <v>27</v>
      </c>
      <c r="B29" s="12">
        <v>20</v>
      </c>
      <c r="C29" s="13" t="s">
        <v>43</v>
      </c>
      <c r="D29" s="14">
        <v>954.7</v>
      </c>
      <c r="E29" s="14">
        <v>1901.73</v>
      </c>
      <c r="F29" s="15">
        <f t="shared" si="1"/>
        <v>-0.49798341510098698</v>
      </c>
      <c r="G29" s="16">
        <v>125</v>
      </c>
      <c r="H29" s="16">
        <v>7</v>
      </c>
      <c r="I29" s="12">
        <f t="shared" si="0"/>
        <v>17.857142857142858</v>
      </c>
      <c r="J29" s="12">
        <v>1</v>
      </c>
      <c r="K29" s="12">
        <v>7</v>
      </c>
      <c r="L29" s="14">
        <v>30669.42</v>
      </c>
      <c r="M29" s="16">
        <v>4074</v>
      </c>
      <c r="N29" s="17">
        <v>45261</v>
      </c>
      <c r="O29" s="18" t="s">
        <v>44</v>
      </c>
    </row>
    <row r="30" spans="1:15" s="23" customFormat="1" ht="25.5" customHeight="1" x14ac:dyDescent="0.15">
      <c r="A30" s="27">
        <v>28</v>
      </c>
      <c r="B30" s="12">
        <v>17</v>
      </c>
      <c r="C30" s="13" t="s">
        <v>91</v>
      </c>
      <c r="D30" s="14">
        <v>780.7</v>
      </c>
      <c r="E30" s="14">
        <v>3614.92</v>
      </c>
      <c r="F30" s="15">
        <f t="shared" si="1"/>
        <v>-0.78403394819249117</v>
      </c>
      <c r="G30" s="16">
        <v>121</v>
      </c>
      <c r="H30" s="16">
        <v>11</v>
      </c>
      <c r="I30" s="12">
        <f t="shared" si="0"/>
        <v>11</v>
      </c>
      <c r="J30" s="12">
        <v>5</v>
      </c>
      <c r="K30" s="12">
        <v>2</v>
      </c>
      <c r="L30" s="14">
        <v>4510.62</v>
      </c>
      <c r="M30" s="16">
        <v>738</v>
      </c>
      <c r="N30" s="17">
        <v>45296</v>
      </c>
      <c r="O30" s="18" t="s">
        <v>56</v>
      </c>
    </row>
    <row r="31" spans="1:15" s="23" customFormat="1" ht="25.5" customHeight="1" x14ac:dyDescent="0.15">
      <c r="A31" s="12">
        <v>29</v>
      </c>
      <c r="B31" s="12">
        <v>23</v>
      </c>
      <c r="C31" s="13" t="s">
        <v>47</v>
      </c>
      <c r="D31" s="14">
        <v>756</v>
      </c>
      <c r="E31" s="14">
        <v>764</v>
      </c>
      <c r="F31" s="15">
        <f t="shared" si="1"/>
        <v>-1.0471204188481676E-2</v>
      </c>
      <c r="G31" s="16">
        <v>111</v>
      </c>
      <c r="H31" s="16">
        <v>5</v>
      </c>
      <c r="I31" s="12">
        <f t="shared" si="0"/>
        <v>22.2</v>
      </c>
      <c r="J31" s="12">
        <v>1</v>
      </c>
      <c r="K31" s="12">
        <v>8</v>
      </c>
      <c r="L31" s="14">
        <v>17503</v>
      </c>
      <c r="M31" s="16">
        <v>2928</v>
      </c>
      <c r="N31" s="17">
        <v>45254</v>
      </c>
      <c r="O31" s="18" t="s">
        <v>34</v>
      </c>
    </row>
    <row r="32" spans="1:15" s="23" customFormat="1" ht="25.5" customHeight="1" x14ac:dyDescent="0.15">
      <c r="A32" s="27">
        <v>30</v>
      </c>
      <c r="B32" s="12">
        <v>22</v>
      </c>
      <c r="C32" s="13" t="s">
        <v>39</v>
      </c>
      <c r="D32" s="14">
        <v>530.9</v>
      </c>
      <c r="E32" s="14">
        <v>1358.7</v>
      </c>
      <c r="F32" s="15">
        <f t="shared" si="1"/>
        <v>-0.60925885037167882</v>
      </c>
      <c r="G32" s="16">
        <v>69</v>
      </c>
      <c r="H32" s="16">
        <v>2</v>
      </c>
      <c r="I32" s="12">
        <f t="shared" si="0"/>
        <v>34.5</v>
      </c>
      <c r="J32" s="12">
        <v>1</v>
      </c>
      <c r="K32" s="12">
        <v>5</v>
      </c>
      <c r="L32" s="14">
        <v>30528.73</v>
      </c>
      <c r="M32" s="16">
        <v>4816</v>
      </c>
      <c r="N32" s="17">
        <v>45275</v>
      </c>
      <c r="O32" s="18" t="s">
        <v>40</v>
      </c>
    </row>
    <row r="33" spans="1:15" s="23" customFormat="1" ht="25.5" customHeight="1" x14ac:dyDescent="0.15">
      <c r="A33" s="12">
        <v>31</v>
      </c>
      <c r="B33" s="12">
        <v>21</v>
      </c>
      <c r="C33" s="13" t="s">
        <v>35</v>
      </c>
      <c r="D33" s="14">
        <v>458.7</v>
      </c>
      <c r="E33" s="14">
        <v>1403.87</v>
      </c>
      <c r="F33" s="15">
        <f t="shared" si="1"/>
        <v>-0.67326034461880369</v>
      </c>
      <c r="G33" s="16">
        <v>61</v>
      </c>
      <c r="H33" s="16">
        <v>2</v>
      </c>
      <c r="I33" s="12">
        <f t="shared" si="0"/>
        <v>30.5</v>
      </c>
      <c r="J33" s="12">
        <v>1</v>
      </c>
      <c r="K33" s="12">
        <v>6</v>
      </c>
      <c r="L33" s="14">
        <v>38758.1</v>
      </c>
      <c r="M33" s="16">
        <v>5515</v>
      </c>
      <c r="N33" s="17">
        <v>45268</v>
      </c>
      <c r="O33" s="18" t="s">
        <v>26</v>
      </c>
    </row>
    <row r="34" spans="1:15" s="23" customFormat="1" ht="25.5" customHeight="1" x14ac:dyDescent="0.15">
      <c r="A34" s="27">
        <v>32</v>
      </c>
      <c r="B34" s="12">
        <v>24</v>
      </c>
      <c r="C34" s="13" t="s">
        <v>48</v>
      </c>
      <c r="D34" s="14">
        <v>454.2</v>
      </c>
      <c r="E34" s="14">
        <v>738</v>
      </c>
      <c r="F34" s="15">
        <f t="shared" si="1"/>
        <v>-0.38455284552845531</v>
      </c>
      <c r="G34" s="16">
        <v>58</v>
      </c>
      <c r="H34" s="16">
        <v>4</v>
      </c>
      <c r="I34" s="12">
        <f t="shared" si="0"/>
        <v>14.5</v>
      </c>
      <c r="J34" s="12">
        <v>2</v>
      </c>
      <c r="K34" s="12">
        <v>13</v>
      </c>
      <c r="L34" s="14">
        <v>21202.799999999999</v>
      </c>
      <c r="M34" s="16">
        <v>3434</v>
      </c>
      <c r="N34" s="17">
        <v>45219</v>
      </c>
      <c r="O34" s="18" t="s">
        <v>49</v>
      </c>
    </row>
    <row r="35" spans="1:15" s="23" customFormat="1" ht="25.5" customHeight="1" x14ac:dyDescent="0.15">
      <c r="A35" s="12">
        <v>33</v>
      </c>
      <c r="B35" s="12">
        <v>25</v>
      </c>
      <c r="C35" s="13" t="s">
        <v>74</v>
      </c>
      <c r="D35" s="14">
        <v>375.8</v>
      </c>
      <c r="E35" s="14">
        <v>621.79999999999995</v>
      </c>
      <c r="F35" s="15">
        <f t="shared" si="1"/>
        <v>-0.39562560308780953</v>
      </c>
      <c r="G35" s="16">
        <v>52</v>
      </c>
      <c r="H35" s="16">
        <v>4</v>
      </c>
      <c r="I35" s="12">
        <v>37.89473684210526</v>
      </c>
      <c r="J35" s="12">
        <v>2</v>
      </c>
      <c r="K35" s="12">
        <v>17</v>
      </c>
      <c r="L35" s="14">
        <v>206561.5</v>
      </c>
      <c r="M35" s="16">
        <v>31899</v>
      </c>
      <c r="N35" s="17">
        <v>45191</v>
      </c>
      <c r="O35" s="18" t="s">
        <v>40</v>
      </c>
    </row>
    <row r="36" spans="1:15" s="23" customFormat="1" ht="25.5" customHeight="1" x14ac:dyDescent="0.15">
      <c r="A36" s="27">
        <v>34</v>
      </c>
      <c r="B36" s="12">
        <v>31</v>
      </c>
      <c r="C36" s="13" t="s">
        <v>45</v>
      </c>
      <c r="D36" s="14">
        <v>317.5</v>
      </c>
      <c r="E36" s="14">
        <v>39</v>
      </c>
      <c r="F36" s="15">
        <f t="shared" si="1"/>
        <v>7.1410256410256414</v>
      </c>
      <c r="G36" s="16">
        <v>69</v>
      </c>
      <c r="H36" s="16">
        <v>5</v>
      </c>
      <c r="I36" s="21">
        <f>G36/H36</f>
        <v>13.8</v>
      </c>
      <c r="J36" s="12">
        <v>2</v>
      </c>
      <c r="K36" s="12">
        <v>3</v>
      </c>
      <c r="L36" s="14">
        <v>2532.2800000000002</v>
      </c>
      <c r="M36" s="16">
        <v>605</v>
      </c>
      <c r="N36" s="17">
        <v>45289</v>
      </c>
      <c r="O36" s="18" t="s">
        <v>46</v>
      </c>
    </row>
    <row r="37" spans="1:15" s="23" customFormat="1" ht="25.5" customHeight="1" x14ac:dyDescent="0.15">
      <c r="A37" s="12">
        <v>35</v>
      </c>
      <c r="B37" s="15" t="s">
        <v>17</v>
      </c>
      <c r="C37" s="13" t="s">
        <v>85</v>
      </c>
      <c r="D37" s="14">
        <v>201.1</v>
      </c>
      <c r="E37" s="15" t="s">
        <v>17</v>
      </c>
      <c r="F37" s="15" t="s">
        <v>17</v>
      </c>
      <c r="G37" s="16">
        <v>33</v>
      </c>
      <c r="H37" s="16">
        <v>3</v>
      </c>
      <c r="I37" s="12">
        <f>G37/H37</f>
        <v>11</v>
      </c>
      <c r="J37" s="12">
        <v>3</v>
      </c>
      <c r="K37" s="15" t="s">
        <v>17</v>
      </c>
      <c r="L37" s="14">
        <v>3830.31</v>
      </c>
      <c r="M37" s="16">
        <v>1038</v>
      </c>
      <c r="N37" s="17">
        <v>45275</v>
      </c>
      <c r="O37" s="18" t="s">
        <v>58</v>
      </c>
    </row>
    <row r="38" spans="1:15" s="23" customFormat="1" ht="25.5" customHeight="1" x14ac:dyDescent="0.15">
      <c r="A38" s="27">
        <v>36</v>
      </c>
      <c r="B38" s="12">
        <v>28</v>
      </c>
      <c r="C38" s="13" t="s">
        <v>68</v>
      </c>
      <c r="D38" s="14">
        <v>130</v>
      </c>
      <c r="E38" s="14">
        <v>179</v>
      </c>
      <c r="F38" s="15">
        <f>(D38-E38)/E38</f>
        <v>-0.27374301675977653</v>
      </c>
      <c r="G38" s="16">
        <v>25</v>
      </c>
      <c r="H38" s="16">
        <v>1</v>
      </c>
      <c r="I38" s="12">
        <f>G38/H38</f>
        <v>25</v>
      </c>
      <c r="J38" s="12">
        <v>1</v>
      </c>
      <c r="K38" s="15" t="s">
        <v>17</v>
      </c>
      <c r="L38" s="14">
        <v>2117.58</v>
      </c>
      <c r="M38" s="16">
        <v>415</v>
      </c>
      <c r="N38" s="17">
        <v>45268</v>
      </c>
      <c r="O38" s="18" t="s">
        <v>58</v>
      </c>
    </row>
    <row r="39" spans="1:15" s="23" customFormat="1" ht="25.5" customHeight="1" x14ac:dyDescent="0.15">
      <c r="A39" s="12">
        <v>37</v>
      </c>
      <c r="B39" s="12">
        <v>30</v>
      </c>
      <c r="C39" s="13" t="s">
        <v>65</v>
      </c>
      <c r="D39" s="14">
        <v>103.55</v>
      </c>
      <c r="E39" s="14">
        <v>130.80000000000001</v>
      </c>
      <c r="F39" s="15">
        <f>(D39-E39)/E39</f>
        <v>-0.20833333333333343</v>
      </c>
      <c r="G39" s="16">
        <v>19</v>
      </c>
      <c r="H39" s="16">
        <v>1</v>
      </c>
      <c r="I39" s="12">
        <f>G39/H39</f>
        <v>19</v>
      </c>
      <c r="J39" s="12">
        <v>1</v>
      </c>
      <c r="K39" s="15" t="s">
        <v>17</v>
      </c>
      <c r="L39" s="14">
        <v>42159.67</v>
      </c>
      <c r="M39" s="16">
        <v>8164</v>
      </c>
      <c r="N39" s="17">
        <v>45240</v>
      </c>
      <c r="O39" s="18" t="s">
        <v>30</v>
      </c>
    </row>
    <row r="40" spans="1:15" s="23" customFormat="1" ht="25.5" customHeight="1" x14ac:dyDescent="0.15">
      <c r="A40" s="27">
        <v>38</v>
      </c>
      <c r="B40" s="12">
        <v>29</v>
      </c>
      <c r="C40" s="13" t="s">
        <v>57</v>
      </c>
      <c r="D40" s="14">
        <v>40</v>
      </c>
      <c r="E40" s="14">
        <v>159.9</v>
      </c>
      <c r="F40" s="15">
        <f>(D40-E40)/E40</f>
        <v>-0.74984365228267669</v>
      </c>
      <c r="G40" s="20">
        <v>5</v>
      </c>
      <c r="H40" s="16">
        <v>1</v>
      </c>
      <c r="I40" s="12">
        <v>37.89473684210526</v>
      </c>
      <c r="J40" s="12">
        <v>1</v>
      </c>
      <c r="K40" s="12">
        <v>6</v>
      </c>
      <c r="L40" s="14">
        <v>5689</v>
      </c>
      <c r="M40" s="20">
        <v>1284</v>
      </c>
      <c r="N40" s="17">
        <v>45268</v>
      </c>
      <c r="O40" s="18" t="s">
        <v>34</v>
      </c>
    </row>
    <row r="41" spans="1:15" s="40" customFormat="1" ht="24.95" customHeight="1" x14ac:dyDescent="0.2">
      <c r="A41" s="30"/>
      <c r="B41" s="30"/>
      <c r="C41" s="31" t="s">
        <v>88</v>
      </c>
      <c r="D41" s="32">
        <f>SUBTOTAL(109,Table1324587910111213141516171819202122232624252728293031323334353637383[Pajamos 
(GBO)])</f>
        <v>680225.75</v>
      </c>
      <c r="E41" s="32" t="s">
        <v>71</v>
      </c>
      <c r="F41" s="33">
        <f t="shared" ref="F41" si="2">(D41-E41)/E41</f>
        <v>-2.0940952106797164E-2</v>
      </c>
      <c r="G41" s="34">
        <f>SUBTOTAL(109,Table1324587910111213141516171819202122232624252728293031323334353637383[Žiūrovų sk. 
(ADM)])</f>
        <v>98300</v>
      </c>
      <c r="H41" s="35"/>
      <c r="I41" s="35"/>
      <c r="J41" s="35"/>
      <c r="K41" s="31"/>
      <c r="L41" s="36"/>
      <c r="M41" s="37"/>
      <c r="N41" s="38"/>
      <c r="O41" s="39"/>
    </row>
  </sheetData>
  <mergeCells count="1">
    <mergeCell ref="A1:O1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1751-A691-4030-B291-7FB7883335D9}">
  <sheetPr codeName="Sheet4"/>
  <dimension ref="A1:P35"/>
  <sheetViews>
    <sheetView zoomScale="60" zoomScaleNormal="60" workbookViewId="0">
      <selection activeCell="C28" sqref="C28:O28"/>
    </sheetView>
  </sheetViews>
  <sheetFormatPr defaultColWidth="0" defaultRowHeight="11.25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16</v>
      </c>
      <c r="D3" s="14">
        <v>360397</v>
      </c>
      <c r="E3" s="14">
        <v>479576</v>
      </c>
      <c r="F3" s="15">
        <f>(D3-E3)/E3</f>
        <v>-0.24850909970473919</v>
      </c>
      <c r="G3" s="16">
        <v>49231</v>
      </c>
      <c r="H3" s="16">
        <v>463</v>
      </c>
      <c r="I3" s="12">
        <f t="shared" ref="I3:I26" si="0">G3/H3</f>
        <v>106.3304535637149</v>
      </c>
      <c r="J3" s="12">
        <v>24</v>
      </c>
      <c r="K3" s="12">
        <v>2</v>
      </c>
      <c r="L3" s="14">
        <v>963083</v>
      </c>
      <c r="M3" s="16">
        <v>130688</v>
      </c>
      <c r="N3" s="17">
        <v>45289</v>
      </c>
      <c r="O3" s="18" t="s">
        <v>18</v>
      </c>
    </row>
    <row r="4" spans="1:15" s="19" customFormat="1" ht="25.5" customHeight="1" x14ac:dyDescent="0.2">
      <c r="A4" s="12">
        <v>2</v>
      </c>
      <c r="B4" s="12">
        <v>2</v>
      </c>
      <c r="C4" s="13" t="s">
        <v>19</v>
      </c>
      <c r="D4" s="14">
        <v>60784.05</v>
      </c>
      <c r="E4" s="14">
        <v>130789.26</v>
      </c>
      <c r="F4" s="15">
        <f>(D4-E4)/E4</f>
        <v>-0.5352519771118821</v>
      </c>
      <c r="G4" s="20">
        <v>10135</v>
      </c>
      <c r="H4" s="16">
        <v>260</v>
      </c>
      <c r="I4" s="12">
        <f t="shared" si="0"/>
        <v>38.980769230769234</v>
      </c>
      <c r="J4" s="12">
        <v>11</v>
      </c>
      <c r="K4" s="21">
        <v>4</v>
      </c>
      <c r="L4" s="14">
        <v>461919.52</v>
      </c>
      <c r="M4" s="16">
        <v>79401</v>
      </c>
      <c r="N4" s="17">
        <v>45275</v>
      </c>
      <c r="O4" s="18" t="s">
        <v>20</v>
      </c>
    </row>
    <row r="5" spans="1:15" s="19" customFormat="1" ht="25.5" customHeight="1" x14ac:dyDescent="0.2">
      <c r="A5" s="12">
        <v>3</v>
      </c>
      <c r="B5" s="12" t="s">
        <v>15</v>
      </c>
      <c r="C5" s="13" t="s">
        <v>37</v>
      </c>
      <c r="D5" s="14">
        <v>54454.46</v>
      </c>
      <c r="E5" s="15" t="s">
        <v>17</v>
      </c>
      <c r="F5" s="15" t="s">
        <v>17</v>
      </c>
      <c r="G5" s="16">
        <v>7903</v>
      </c>
      <c r="H5" s="16">
        <v>173</v>
      </c>
      <c r="I5" s="12">
        <f t="shared" si="0"/>
        <v>45.682080924855491</v>
      </c>
      <c r="J5" s="12">
        <v>15</v>
      </c>
      <c r="K5" s="12">
        <v>1</v>
      </c>
      <c r="L5" s="14">
        <v>60697.41</v>
      </c>
      <c r="M5" s="16">
        <v>8797</v>
      </c>
      <c r="N5" s="17">
        <v>45296</v>
      </c>
      <c r="O5" s="18" t="s">
        <v>26</v>
      </c>
    </row>
    <row r="6" spans="1:15" s="19" customFormat="1" ht="25.5" customHeight="1" x14ac:dyDescent="0.2">
      <c r="A6" s="12">
        <v>4</v>
      </c>
      <c r="B6" s="12">
        <v>3</v>
      </c>
      <c r="C6" s="13" t="s">
        <v>21</v>
      </c>
      <c r="D6" s="14">
        <v>49745.97</v>
      </c>
      <c r="E6" s="14">
        <v>115837.46</v>
      </c>
      <c r="F6" s="15">
        <f>(D6-E6)/E6</f>
        <v>-0.57055368790026995</v>
      </c>
      <c r="G6" s="16">
        <v>9336</v>
      </c>
      <c r="H6" s="16">
        <v>242</v>
      </c>
      <c r="I6" s="12">
        <f t="shared" si="0"/>
        <v>38.578512396694215</v>
      </c>
      <c r="J6" s="12">
        <v>20</v>
      </c>
      <c r="K6" s="12">
        <v>3</v>
      </c>
      <c r="L6" s="14">
        <v>327281.71000000002</v>
      </c>
      <c r="M6" s="16">
        <v>58919</v>
      </c>
      <c r="N6" s="17">
        <v>45282</v>
      </c>
      <c r="O6" s="18" t="s">
        <v>22</v>
      </c>
    </row>
    <row r="7" spans="1:15" s="19" customFormat="1" ht="25.5" customHeight="1" x14ac:dyDescent="0.2">
      <c r="A7" s="12">
        <v>5</v>
      </c>
      <c r="B7" s="12">
        <v>5</v>
      </c>
      <c r="C7" s="13" t="s">
        <v>25</v>
      </c>
      <c r="D7" s="14">
        <v>29898.33</v>
      </c>
      <c r="E7" s="14">
        <v>46671.199999999997</v>
      </c>
      <c r="F7" s="15">
        <f>(D7-E7)/E7</f>
        <v>-0.35938373129467416</v>
      </c>
      <c r="G7" s="16">
        <v>4278</v>
      </c>
      <c r="H7" s="16">
        <v>105</v>
      </c>
      <c r="I7" s="12">
        <f t="shared" si="0"/>
        <v>40.74285714285714</v>
      </c>
      <c r="J7" s="12">
        <v>12</v>
      </c>
      <c r="K7" s="12">
        <v>6</v>
      </c>
      <c r="L7" s="14">
        <v>491919.91</v>
      </c>
      <c r="M7" s="16">
        <v>67351</v>
      </c>
      <c r="N7" s="17">
        <v>45261</v>
      </c>
      <c r="O7" s="18" t="s">
        <v>26</v>
      </c>
    </row>
    <row r="8" spans="1:15" s="19" customFormat="1" ht="25.5" customHeight="1" x14ac:dyDescent="0.2">
      <c r="A8" s="12">
        <v>6</v>
      </c>
      <c r="B8" s="12">
        <v>4</v>
      </c>
      <c r="C8" s="13" t="s">
        <v>23</v>
      </c>
      <c r="D8" s="14">
        <v>25833.96</v>
      </c>
      <c r="E8" s="14">
        <v>70761.48</v>
      </c>
      <c r="F8" s="15">
        <f>(D8-E8)/E8</f>
        <v>-0.63491492829149421</v>
      </c>
      <c r="G8" s="16">
        <v>3872</v>
      </c>
      <c r="H8" s="16">
        <v>121</v>
      </c>
      <c r="I8" s="12">
        <f t="shared" si="0"/>
        <v>32</v>
      </c>
      <c r="J8" s="12">
        <v>10</v>
      </c>
      <c r="K8" s="12">
        <v>3</v>
      </c>
      <c r="L8" s="14">
        <v>185677.46</v>
      </c>
      <c r="M8" s="16">
        <v>26523</v>
      </c>
      <c r="N8" s="17">
        <v>45282</v>
      </c>
      <c r="O8" s="18" t="s">
        <v>24</v>
      </c>
    </row>
    <row r="9" spans="1:15" s="19" customFormat="1" ht="25.5" customHeight="1" x14ac:dyDescent="0.2">
      <c r="A9" s="12">
        <v>7</v>
      </c>
      <c r="B9" s="12" t="s">
        <v>15</v>
      </c>
      <c r="C9" s="13" t="s">
        <v>61</v>
      </c>
      <c r="D9" s="14">
        <v>19275.02</v>
      </c>
      <c r="E9" s="14" t="s">
        <v>17</v>
      </c>
      <c r="F9" s="15" t="s">
        <v>17</v>
      </c>
      <c r="G9" s="16">
        <v>2801</v>
      </c>
      <c r="H9" s="16">
        <v>131</v>
      </c>
      <c r="I9" s="12">
        <f t="shared" si="0"/>
        <v>21.381679389312978</v>
      </c>
      <c r="J9" s="12">
        <v>12</v>
      </c>
      <c r="K9" s="12">
        <v>1</v>
      </c>
      <c r="L9" s="14">
        <v>19275.02</v>
      </c>
      <c r="M9" s="16">
        <v>2801</v>
      </c>
      <c r="N9" s="17">
        <v>45296</v>
      </c>
      <c r="O9" s="18" t="s">
        <v>22</v>
      </c>
    </row>
    <row r="10" spans="1:15" s="19" customFormat="1" ht="25.5" customHeight="1" x14ac:dyDescent="0.2">
      <c r="A10" s="12">
        <v>8</v>
      </c>
      <c r="B10" s="12" t="s">
        <v>15</v>
      </c>
      <c r="C10" s="13" t="s">
        <v>50</v>
      </c>
      <c r="D10" s="14">
        <v>15950.9</v>
      </c>
      <c r="E10" s="15" t="s">
        <v>17</v>
      </c>
      <c r="F10" s="15" t="s">
        <v>17</v>
      </c>
      <c r="G10" s="16">
        <v>3037</v>
      </c>
      <c r="H10" s="16">
        <v>146</v>
      </c>
      <c r="I10" s="12">
        <f t="shared" si="0"/>
        <v>20.801369863013697</v>
      </c>
      <c r="J10" s="12">
        <v>20</v>
      </c>
      <c r="K10" s="12">
        <v>1</v>
      </c>
      <c r="L10" s="14">
        <v>16627.830000000002</v>
      </c>
      <c r="M10" s="16">
        <v>3173</v>
      </c>
      <c r="N10" s="17">
        <v>45296</v>
      </c>
      <c r="O10" s="18" t="s">
        <v>51</v>
      </c>
    </row>
    <row r="11" spans="1:15" s="23" customFormat="1" ht="25.5" customHeight="1" x14ac:dyDescent="0.15">
      <c r="A11" s="12">
        <v>9</v>
      </c>
      <c r="B11" s="12" t="s">
        <v>15</v>
      </c>
      <c r="C11" s="13" t="s">
        <v>54</v>
      </c>
      <c r="D11" s="14">
        <v>11539.58</v>
      </c>
      <c r="E11" s="14" t="s">
        <v>17</v>
      </c>
      <c r="F11" s="15" t="s">
        <v>17</v>
      </c>
      <c r="G11" s="16">
        <v>1834</v>
      </c>
      <c r="H11" s="16">
        <v>148</v>
      </c>
      <c r="I11" s="12">
        <f t="shared" si="0"/>
        <v>12.391891891891891</v>
      </c>
      <c r="J11" s="12">
        <v>16</v>
      </c>
      <c r="K11" s="12">
        <v>1</v>
      </c>
      <c r="L11" s="14">
        <v>11837.53</v>
      </c>
      <c r="M11" s="16">
        <v>1885</v>
      </c>
      <c r="N11" s="17">
        <v>45296</v>
      </c>
      <c r="O11" s="18" t="s">
        <v>55</v>
      </c>
    </row>
    <row r="12" spans="1:15" s="23" customFormat="1" ht="25.5" customHeight="1" x14ac:dyDescent="0.15">
      <c r="A12" s="12">
        <v>10</v>
      </c>
      <c r="B12" s="12">
        <v>6</v>
      </c>
      <c r="C12" s="13" t="s">
        <v>27</v>
      </c>
      <c r="D12" s="14">
        <v>8925.86</v>
      </c>
      <c r="E12" s="14">
        <v>25669.59</v>
      </c>
      <c r="F12" s="15">
        <f>(D12-E12)/E12</f>
        <v>-0.65227882486631061</v>
      </c>
      <c r="G12" s="16">
        <v>1812</v>
      </c>
      <c r="H12" s="16">
        <v>90</v>
      </c>
      <c r="I12" s="12">
        <f t="shared" si="0"/>
        <v>20.133333333333333</v>
      </c>
      <c r="J12" s="12">
        <v>14</v>
      </c>
      <c r="K12" s="12">
        <v>2</v>
      </c>
      <c r="L12" s="14">
        <v>35187.4</v>
      </c>
      <c r="M12" s="16">
        <v>6994</v>
      </c>
      <c r="N12" s="17">
        <v>45289</v>
      </c>
      <c r="O12" s="18" t="s">
        <v>28</v>
      </c>
    </row>
    <row r="13" spans="1:15" s="23" customFormat="1" ht="25.5" customHeight="1" x14ac:dyDescent="0.15">
      <c r="A13" s="12">
        <v>11</v>
      </c>
      <c r="B13" s="12">
        <v>7</v>
      </c>
      <c r="C13" s="13" t="s">
        <v>29</v>
      </c>
      <c r="D13" s="14">
        <v>7989.19</v>
      </c>
      <c r="E13" s="14">
        <v>24078.560000000001</v>
      </c>
      <c r="F13" s="15">
        <f>(D13-E13)/E13</f>
        <v>-0.66820316497332077</v>
      </c>
      <c r="G13" s="16">
        <v>1251</v>
      </c>
      <c r="H13" s="16">
        <v>48</v>
      </c>
      <c r="I13" s="12">
        <f t="shared" si="0"/>
        <v>26.0625</v>
      </c>
      <c r="J13" s="12">
        <v>6</v>
      </c>
      <c r="K13" s="12">
        <v>8</v>
      </c>
      <c r="L13" s="14">
        <v>343560.14</v>
      </c>
      <c r="M13" s="16">
        <v>48360</v>
      </c>
      <c r="N13" s="17">
        <v>45247</v>
      </c>
      <c r="O13" s="18" t="s">
        <v>30</v>
      </c>
    </row>
    <row r="14" spans="1:15" s="23" customFormat="1" ht="25.5" customHeight="1" x14ac:dyDescent="0.15">
      <c r="A14" s="12">
        <v>12</v>
      </c>
      <c r="B14" s="12">
        <v>8</v>
      </c>
      <c r="C14" s="13" t="s">
        <v>31</v>
      </c>
      <c r="D14" s="14">
        <v>7975.51</v>
      </c>
      <c r="E14" s="14">
        <v>23648.560000000001</v>
      </c>
      <c r="F14" s="15">
        <f>(D14-E14)/E14</f>
        <v>-0.66274859864617552</v>
      </c>
      <c r="G14" s="16">
        <v>1496</v>
      </c>
      <c r="H14" s="16">
        <v>54</v>
      </c>
      <c r="I14" s="12">
        <f t="shared" si="0"/>
        <v>27.703703703703702</v>
      </c>
      <c r="J14" s="12">
        <v>7</v>
      </c>
      <c r="K14" s="12">
        <v>7</v>
      </c>
      <c r="L14" s="14">
        <v>238592.49</v>
      </c>
      <c r="M14" s="16">
        <v>45576</v>
      </c>
      <c r="N14" s="17">
        <v>45254</v>
      </c>
      <c r="O14" s="18" t="s">
        <v>32</v>
      </c>
    </row>
    <row r="15" spans="1:15" s="23" customFormat="1" ht="25.5" customHeight="1" x14ac:dyDescent="0.15">
      <c r="A15" s="12">
        <v>13</v>
      </c>
      <c r="B15" s="12">
        <v>9</v>
      </c>
      <c r="C15" s="13" t="s">
        <v>33</v>
      </c>
      <c r="D15" s="14">
        <v>7372.51</v>
      </c>
      <c r="E15" s="14">
        <v>8309</v>
      </c>
      <c r="F15" s="15">
        <f>(D15-E15)/E15</f>
        <v>-0.11270790708869897</v>
      </c>
      <c r="G15" s="20">
        <v>1218</v>
      </c>
      <c r="H15" s="16">
        <v>24</v>
      </c>
      <c r="I15" s="12">
        <f t="shared" si="0"/>
        <v>50.75</v>
      </c>
      <c r="J15" s="12">
        <v>7</v>
      </c>
      <c r="K15" s="21">
        <v>3</v>
      </c>
      <c r="L15" s="14">
        <v>29656</v>
      </c>
      <c r="M15" s="20">
        <v>4797</v>
      </c>
      <c r="N15" s="17">
        <v>45282</v>
      </c>
      <c r="O15" s="18" t="s">
        <v>34</v>
      </c>
    </row>
    <row r="16" spans="1:15" s="23" customFormat="1" ht="25.5" customHeight="1" x14ac:dyDescent="0.15">
      <c r="A16" s="12">
        <v>14</v>
      </c>
      <c r="B16" s="12" t="s">
        <v>15</v>
      </c>
      <c r="C16" s="13" t="s">
        <v>62</v>
      </c>
      <c r="D16" s="14">
        <v>6825.33</v>
      </c>
      <c r="E16" s="14" t="s">
        <v>17</v>
      </c>
      <c r="F16" s="15" t="s">
        <v>17</v>
      </c>
      <c r="G16" s="16">
        <v>1096</v>
      </c>
      <c r="H16" s="16">
        <v>105</v>
      </c>
      <c r="I16" s="12">
        <f t="shared" si="0"/>
        <v>10.438095238095238</v>
      </c>
      <c r="J16" s="12">
        <v>16</v>
      </c>
      <c r="K16" s="12">
        <v>1</v>
      </c>
      <c r="L16" s="14">
        <v>6825.33</v>
      </c>
      <c r="M16" s="16">
        <v>1096</v>
      </c>
      <c r="N16" s="17">
        <v>45296</v>
      </c>
      <c r="O16" s="18" t="s">
        <v>55</v>
      </c>
    </row>
    <row r="17" spans="1:15" s="23" customFormat="1" ht="25.5" customHeight="1" x14ac:dyDescent="0.15">
      <c r="A17" s="12">
        <v>15</v>
      </c>
      <c r="B17" s="12" t="s">
        <v>36</v>
      </c>
      <c r="C17" s="13" t="s">
        <v>69</v>
      </c>
      <c r="D17" s="14">
        <v>5546.75</v>
      </c>
      <c r="E17" s="14" t="s">
        <v>17</v>
      </c>
      <c r="F17" s="15" t="s">
        <v>17</v>
      </c>
      <c r="G17" s="20">
        <v>691</v>
      </c>
      <c r="H17" s="16">
        <v>6</v>
      </c>
      <c r="I17" s="12">
        <f t="shared" si="0"/>
        <v>115.16666666666667</v>
      </c>
      <c r="J17" s="12">
        <v>5</v>
      </c>
      <c r="K17" s="21">
        <v>0</v>
      </c>
      <c r="L17" s="14">
        <v>7956.85</v>
      </c>
      <c r="M17" s="16">
        <v>1045</v>
      </c>
      <c r="N17" s="17">
        <v>45303</v>
      </c>
      <c r="O17" s="18" t="s">
        <v>40</v>
      </c>
    </row>
    <row r="18" spans="1:15" s="23" customFormat="1" ht="25.5" customHeight="1" x14ac:dyDescent="0.15">
      <c r="A18" s="12">
        <v>16</v>
      </c>
      <c r="B18" s="12" t="s">
        <v>36</v>
      </c>
      <c r="C18" s="13" t="s">
        <v>64</v>
      </c>
      <c r="D18" s="14">
        <v>4903.6499999999996</v>
      </c>
      <c r="E18" s="14" t="s">
        <v>17</v>
      </c>
      <c r="F18" s="15" t="s">
        <v>17</v>
      </c>
      <c r="G18" s="16">
        <v>563</v>
      </c>
      <c r="H18" s="16">
        <v>9</v>
      </c>
      <c r="I18" s="12">
        <f t="shared" si="0"/>
        <v>62.555555555555557</v>
      </c>
      <c r="J18" s="12">
        <v>9</v>
      </c>
      <c r="K18" s="12">
        <v>0</v>
      </c>
      <c r="L18" s="14">
        <v>4903.6499999999996</v>
      </c>
      <c r="M18" s="16">
        <v>563</v>
      </c>
      <c r="N18" s="17" t="s">
        <v>38</v>
      </c>
      <c r="O18" s="18" t="s">
        <v>51</v>
      </c>
    </row>
    <row r="19" spans="1:15" s="23" customFormat="1" ht="25.5" customHeight="1" x14ac:dyDescent="0.15">
      <c r="A19" s="12">
        <v>17</v>
      </c>
      <c r="B19" s="12" t="s">
        <v>15</v>
      </c>
      <c r="C19" s="13" t="s">
        <v>63</v>
      </c>
      <c r="D19" s="14">
        <v>3614.92</v>
      </c>
      <c r="E19" s="14" t="s">
        <v>17</v>
      </c>
      <c r="F19" s="15" t="s">
        <v>17</v>
      </c>
      <c r="G19" s="16">
        <v>599</v>
      </c>
      <c r="H19" s="16">
        <v>34</v>
      </c>
      <c r="I19" s="12">
        <f t="shared" si="0"/>
        <v>17.617647058823529</v>
      </c>
      <c r="J19" s="12">
        <v>10</v>
      </c>
      <c r="K19" s="12">
        <v>1</v>
      </c>
      <c r="L19" s="14">
        <v>3614.92</v>
      </c>
      <c r="M19" s="16">
        <v>599</v>
      </c>
      <c r="N19" s="17">
        <v>45296</v>
      </c>
      <c r="O19" s="18" t="s">
        <v>56</v>
      </c>
    </row>
    <row r="20" spans="1:15" s="23" customFormat="1" ht="25.5" customHeight="1" x14ac:dyDescent="0.15">
      <c r="A20" s="12">
        <v>18</v>
      </c>
      <c r="B20" s="12">
        <v>13</v>
      </c>
      <c r="C20" s="13" t="s">
        <v>41</v>
      </c>
      <c r="D20" s="14">
        <v>3323</v>
      </c>
      <c r="E20" s="14">
        <v>4510</v>
      </c>
      <c r="F20" s="15">
        <f t="shared" ref="F20:F27" si="1">(D20-E20)/E20</f>
        <v>-0.26319290465631928</v>
      </c>
      <c r="G20" s="16">
        <v>492</v>
      </c>
      <c r="H20" s="16">
        <v>13</v>
      </c>
      <c r="I20" s="12">
        <f t="shared" si="0"/>
        <v>37.846153846153847</v>
      </c>
      <c r="J20" s="12">
        <v>5</v>
      </c>
      <c r="K20" s="12">
        <v>7</v>
      </c>
      <c r="L20" s="14">
        <v>54900.82</v>
      </c>
      <c r="M20" s="16">
        <v>8601</v>
      </c>
      <c r="N20" s="17">
        <v>45254</v>
      </c>
      <c r="O20" s="18" t="s">
        <v>30</v>
      </c>
    </row>
    <row r="21" spans="1:15" s="23" customFormat="1" ht="25.5" customHeight="1" x14ac:dyDescent="0.15">
      <c r="A21" s="12">
        <v>19</v>
      </c>
      <c r="B21" s="12">
        <v>14</v>
      </c>
      <c r="C21" s="13" t="s">
        <v>42</v>
      </c>
      <c r="D21" s="14">
        <v>2674</v>
      </c>
      <c r="E21" s="14">
        <v>3753</v>
      </c>
      <c r="F21" s="15">
        <f t="shared" si="1"/>
        <v>-0.2875033306687983</v>
      </c>
      <c r="G21" s="16">
        <v>399</v>
      </c>
      <c r="H21" s="16">
        <v>11</v>
      </c>
      <c r="I21" s="12">
        <f t="shared" si="0"/>
        <v>36.272727272727273</v>
      </c>
      <c r="J21" s="12">
        <v>5</v>
      </c>
      <c r="K21" s="12">
        <v>7</v>
      </c>
      <c r="L21" s="14">
        <v>49272.6</v>
      </c>
      <c r="M21" s="16">
        <v>7865</v>
      </c>
      <c r="N21" s="17">
        <v>45254</v>
      </c>
      <c r="O21" s="18" t="s">
        <v>40</v>
      </c>
    </row>
    <row r="22" spans="1:15" s="23" customFormat="1" ht="25.5" customHeight="1" x14ac:dyDescent="0.15">
      <c r="A22" s="12">
        <v>20</v>
      </c>
      <c r="B22" s="12">
        <v>15</v>
      </c>
      <c r="C22" s="13" t="s">
        <v>43</v>
      </c>
      <c r="D22" s="14">
        <v>1901.73</v>
      </c>
      <c r="E22" s="14">
        <v>3587.38</v>
      </c>
      <c r="F22" s="15">
        <f t="shared" si="1"/>
        <v>-0.46988331317005727</v>
      </c>
      <c r="G22" s="16">
        <v>240</v>
      </c>
      <c r="H22" s="16">
        <v>14</v>
      </c>
      <c r="I22" s="12">
        <f t="shared" si="0"/>
        <v>17.142857142857142</v>
      </c>
      <c r="J22" s="12">
        <v>1</v>
      </c>
      <c r="K22" s="12">
        <v>6</v>
      </c>
      <c r="L22" s="14">
        <v>29714.720000000001</v>
      </c>
      <c r="M22" s="16">
        <v>3949</v>
      </c>
      <c r="N22" s="17">
        <v>45261</v>
      </c>
      <c r="O22" s="18" t="s">
        <v>44</v>
      </c>
    </row>
    <row r="23" spans="1:15" s="23" customFormat="1" ht="25.5" customHeight="1" x14ac:dyDescent="0.15">
      <c r="A23" s="12">
        <v>21</v>
      </c>
      <c r="B23" s="12">
        <v>10</v>
      </c>
      <c r="C23" s="13" t="s">
        <v>35</v>
      </c>
      <c r="D23" s="14">
        <v>1403.87</v>
      </c>
      <c r="E23" s="14">
        <v>6903.21</v>
      </c>
      <c r="F23" s="15">
        <f t="shared" si="1"/>
        <v>-0.7966351885572075</v>
      </c>
      <c r="G23" s="16">
        <v>255</v>
      </c>
      <c r="H23" s="16">
        <v>8</v>
      </c>
      <c r="I23" s="12">
        <f t="shared" si="0"/>
        <v>31.875</v>
      </c>
      <c r="J23" s="12">
        <v>2</v>
      </c>
      <c r="K23" s="12">
        <v>5</v>
      </c>
      <c r="L23" s="14">
        <v>38299.4</v>
      </c>
      <c r="M23" s="16">
        <v>5454</v>
      </c>
      <c r="N23" s="17">
        <v>45268</v>
      </c>
      <c r="O23" s="18" t="s">
        <v>26</v>
      </c>
    </row>
    <row r="24" spans="1:15" s="23" customFormat="1" ht="25.5" customHeight="1" x14ac:dyDescent="0.15">
      <c r="A24" s="12">
        <v>22</v>
      </c>
      <c r="B24" s="12">
        <v>12</v>
      </c>
      <c r="C24" s="13" t="s">
        <v>39</v>
      </c>
      <c r="D24" s="14">
        <v>1358.7</v>
      </c>
      <c r="E24" s="14">
        <v>5185.1000000000004</v>
      </c>
      <c r="F24" s="15">
        <f t="shared" si="1"/>
        <v>-0.73796069506856188</v>
      </c>
      <c r="G24" s="16">
        <v>198</v>
      </c>
      <c r="H24" s="16">
        <v>12</v>
      </c>
      <c r="I24" s="12">
        <f t="shared" si="0"/>
        <v>16.5</v>
      </c>
      <c r="J24" s="12">
        <v>6</v>
      </c>
      <c r="K24" s="12">
        <v>4</v>
      </c>
      <c r="L24" s="14">
        <v>28695.45</v>
      </c>
      <c r="M24" s="16">
        <v>4539</v>
      </c>
      <c r="N24" s="17">
        <v>45275</v>
      </c>
      <c r="O24" s="18" t="s">
        <v>40</v>
      </c>
    </row>
    <row r="25" spans="1:15" s="23" customFormat="1" ht="25.5" customHeight="1" x14ac:dyDescent="0.15">
      <c r="A25" s="12">
        <v>23</v>
      </c>
      <c r="B25" s="12">
        <v>19</v>
      </c>
      <c r="C25" s="13" t="s">
        <v>47</v>
      </c>
      <c r="D25" s="14">
        <v>764</v>
      </c>
      <c r="E25" s="14">
        <v>1374.2</v>
      </c>
      <c r="F25" s="15">
        <f t="shared" si="1"/>
        <v>-0.44404016882549852</v>
      </c>
      <c r="G25" s="16">
        <v>119</v>
      </c>
      <c r="H25" s="16">
        <v>5</v>
      </c>
      <c r="I25" s="12">
        <f t="shared" si="0"/>
        <v>23.8</v>
      </c>
      <c r="J25" s="12">
        <v>2</v>
      </c>
      <c r="K25" s="12">
        <v>7</v>
      </c>
      <c r="L25" s="14">
        <v>16747</v>
      </c>
      <c r="M25" s="16">
        <v>2817</v>
      </c>
      <c r="N25" s="17">
        <v>45254</v>
      </c>
      <c r="O25" s="18" t="s">
        <v>34</v>
      </c>
    </row>
    <row r="26" spans="1:15" s="23" customFormat="1" ht="25.5" customHeight="1" x14ac:dyDescent="0.15">
      <c r="A26" s="12">
        <v>24</v>
      </c>
      <c r="B26" s="12">
        <v>22</v>
      </c>
      <c r="C26" s="13" t="s">
        <v>48</v>
      </c>
      <c r="D26" s="14">
        <v>738</v>
      </c>
      <c r="E26" s="14">
        <v>998.2</v>
      </c>
      <c r="F26" s="15">
        <f t="shared" si="1"/>
        <v>-0.26066920456822285</v>
      </c>
      <c r="G26" s="16">
        <v>107</v>
      </c>
      <c r="H26" s="16">
        <v>9</v>
      </c>
      <c r="I26" s="12">
        <f t="shared" si="0"/>
        <v>11.888888888888889</v>
      </c>
      <c r="J26" s="12">
        <v>3</v>
      </c>
      <c r="K26" s="12">
        <v>12</v>
      </c>
      <c r="L26" s="14">
        <v>20748.599999999999</v>
      </c>
      <c r="M26" s="16">
        <v>3376</v>
      </c>
      <c r="N26" s="17">
        <v>45219</v>
      </c>
      <c r="O26" s="18" t="s">
        <v>49</v>
      </c>
    </row>
    <row r="27" spans="1:15" s="23" customFormat="1" ht="25.5" customHeight="1" x14ac:dyDescent="0.15">
      <c r="A27" s="12">
        <v>25</v>
      </c>
      <c r="B27" s="12">
        <v>21</v>
      </c>
      <c r="C27" s="13" t="s">
        <v>74</v>
      </c>
      <c r="D27" s="14">
        <v>621.79999999999995</v>
      </c>
      <c r="E27" s="14">
        <v>1199</v>
      </c>
      <c r="F27" s="15">
        <f t="shared" si="1"/>
        <v>-0.48140116763969981</v>
      </c>
      <c r="G27" s="16">
        <v>92</v>
      </c>
      <c r="H27" s="16">
        <v>6</v>
      </c>
      <c r="I27" s="12">
        <v>37.89473684210526</v>
      </c>
      <c r="J27" s="12">
        <v>3</v>
      </c>
      <c r="K27" s="12">
        <v>16</v>
      </c>
      <c r="L27" s="14">
        <v>206185.74</v>
      </c>
      <c r="M27" s="16">
        <v>31847</v>
      </c>
      <c r="N27" s="17">
        <v>45191</v>
      </c>
      <c r="O27" s="18" t="s">
        <v>40</v>
      </c>
    </row>
    <row r="28" spans="1:15" s="23" customFormat="1" ht="25.5" customHeight="1" x14ac:dyDescent="0.15">
      <c r="A28" s="12">
        <v>26</v>
      </c>
      <c r="B28" s="14" t="s">
        <v>17</v>
      </c>
      <c r="C28" s="24" t="s">
        <v>66</v>
      </c>
      <c r="D28" s="25">
        <v>226</v>
      </c>
      <c r="E28" s="14" t="s">
        <v>17</v>
      </c>
      <c r="F28" s="15" t="s">
        <v>17</v>
      </c>
      <c r="G28" s="26">
        <v>42</v>
      </c>
      <c r="H28" s="26">
        <v>1</v>
      </c>
      <c r="I28" s="27">
        <f>G28/H28</f>
        <v>42</v>
      </c>
      <c r="J28" s="27">
        <v>1</v>
      </c>
      <c r="K28" s="15" t="s">
        <v>17</v>
      </c>
      <c r="L28" s="14">
        <v>14832.47</v>
      </c>
      <c r="M28" s="16">
        <v>2103</v>
      </c>
      <c r="N28" s="28">
        <v>45205</v>
      </c>
      <c r="O28" s="29" t="s">
        <v>67</v>
      </c>
    </row>
    <row r="29" spans="1:15" s="23" customFormat="1" ht="25.5" customHeight="1" x14ac:dyDescent="0.15">
      <c r="A29" s="12">
        <v>27</v>
      </c>
      <c r="B29" s="12">
        <v>27</v>
      </c>
      <c r="C29" s="13" t="s">
        <v>53</v>
      </c>
      <c r="D29" s="14">
        <v>215.8</v>
      </c>
      <c r="E29" s="14">
        <v>302</v>
      </c>
      <c r="F29" s="15">
        <f>(D29-E29)/E29</f>
        <v>-0.28543046357615892</v>
      </c>
      <c r="G29" s="20">
        <v>30</v>
      </c>
      <c r="H29" s="16">
        <v>2</v>
      </c>
      <c r="I29" s="12">
        <v>11.875</v>
      </c>
      <c r="J29" s="12">
        <v>1</v>
      </c>
      <c r="K29" s="12">
        <v>6</v>
      </c>
      <c r="L29" s="14">
        <v>4456</v>
      </c>
      <c r="M29" s="16">
        <v>740</v>
      </c>
      <c r="N29" s="17">
        <v>45261</v>
      </c>
      <c r="O29" s="18" t="s">
        <v>34</v>
      </c>
    </row>
    <row r="30" spans="1:15" s="23" customFormat="1" ht="25.5" customHeight="1" x14ac:dyDescent="0.15">
      <c r="A30" s="12">
        <v>28</v>
      </c>
      <c r="B30" s="14" t="s">
        <v>17</v>
      </c>
      <c r="C30" s="24" t="s">
        <v>68</v>
      </c>
      <c r="D30" s="25">
        <v>179</v>
      </c>
      <c r="E30" s="14" t="s">
        <v>17</v>
      </c>
      <c r="F30" s="15" t="s">
        <v>17</v>
      </c>
      <c r="G30" s="26">
        <v>27</v>
      </c>
      <c r="H30" s="26">
        <v>2</v>
      </c>
      <c r="I30" s="27">
        <f>G30/H30</f>
        <v>13.5</v>
      </c>
      <c r="J30" s="27">
        <v>1</v>
      </c>
      <c r="K30" s="15" t="s">
        <v>17</v>
      </c>
      <c r="L30" s="14">
        <v>1987.58</v>
      </c>
      <c r="M30" s="16">
        <v>390</v>
      </c>
      <c r="N30" s="28">
        <v>45268</v>
      </c>
      <c r="O30" s="29" t="s">
        <v>58</v>
      </c>
    </row>
    <row r="31" spans="1:15" s="23" customFormat="1" ht="25.5" customHeight="1" x14ac:dyDescent="0.15">
      <c r="A31" s="12">
        <v>29</v>
      </c>
      <c r="B31" s="12">
        <v>32</v>
      </c>
      <c r="C31" s="13" t="s">
        <v>57</v>
      </c>
      <c r="D31" s="14">
        <v>159.9</v>
      </c>
      <c r="E31" s="14">
        <v>124.4</v>
      </c>
      <c r="F31" s="15">
        <f>(D31-E31)/E31</f>
        <v>0.28536977491961413</v>
      </c>
      <c r="G31" s="20">
        <v>23</v>
      </c>
      <c r="H31" s="16">
        <v>2</v>
      </c>
      <c r="I31" s="12">
        <v>37.89473684210526</v>
      </c>
      <c r="J31" s="12">
        <v>1</v>
      </c>
      <c r="K31" s="12">
        <v>5</v>
      </c>
      <c r="L31" s="14">
        <v>5649</v>
      </c>
      <c r="M31" s="20">
        <v>1279</v>
      </c>
      <c r="N31" s="17">
        <v>45268</v>
      </c>
      <c r="O31" s="18" t="s">
        <v>34</v>
      </c>
    </row>
    <row r="32" spans="1:15" s="23" customFormat="1" ht="25.5" customHeight="1" x14ac:dyDescent="0.15">
      <c r="A32" s="12">
        <v>30</v>
      </c>
      <c r="B32" s="14" t="s">
        <v>17</v>
      </c>
      <c r="C32" s="24" t="s">
        <v>65</v>
      </c>
      <c r="D32" s="25">
        <v>130.80000000000001</v>
      </c>
      <c r="E32" s="14" t="s">
        <v>17</v>
      </c>
      <c r="F32" s="15" t="s">
        <v>17</v>
      </c>
      <c r="G32" s="26">
        <v>24</v>
      </c>
      <c r="H32" s="26">
        <v>1</v>
      </c>
      <c r="I32" s="27">
        <f>G32/H32</f>
        <v>24</v>
      </c>
      <c r="J32" s="27">
        <v>1</v>
      </c>
      <c r="K32" s="15" t="s">
        <v>17</v>
      </c>
      <c r="L32" s="14">
        <v>42056.12</v>
      </c>
      <c r="M32" s="16">
        <v>8145</v>
      </c>
      <c r="N32" s="28">
        <v>45240</v>
      </c>
      <c r="O32" s="29" t="s">
        <v>30</v>
      </c>
    </row>
    <row r="33" spans="1:15" s="23" customFormat="1" ht="25.5" customHeight="1" x14ac:dyDescent="0.15">
      <c r="A33" s="12">
        <v>31</v>
      </c>
      <c r="B33" s="12">
        <v>17</v>
      </c>
      <c r="C33" s="13" t="s">
        <v>45</v>
      </c>
      <c r="D33" s="14">
        <v>39</v>
      </c>
      <c r="E33" s="14">
        <v>2175.7800000000002</v>
      </c>
      <c r="F33" s="15">
        <f>(D33-E33)/E33</f>
        <v>-0.98207539365193175</v>
      </c>
      <c r="G33" s="16">
        <v>11</v>
      </c>
      <c r="H33" s="16">
        <v>3</v>
      </c>
      <c r="I33" s="21">
        <f>G33/H33</f>
        <v>3.6666666666666665</v>
      </c>
      <c r="J33" s="12">
        <v>3</v>
      </c>
      <c r="K33" s="12">
        <v>2</v>
      </c>
      <c r="L33" s="14">
        <v>2214.7800000000002</v>
      </c>
      <c r="M33" s="16">
        <v>539</v>
      </c>
      <c r="N33" s="17">
        <v>45289</v>
      </c>
      <c r="O33" s="18" t="s">
        <v>46</v>
      </c>
    </row>
    <row r="34" spans="1:15" s="23" customFormat="1" ht="25.5" customHeight="1" x14ac:dyDescent="0.15">
      <c r="A34" s="12">
        <v>32</v>
      </c>
      <c r="B34" s="12">
        <v>26</v>
      </c>
      <c r="C34" s="13" t="s">
        <v>52</v>
      </c>
      <c r="D34" s="14">
        <v>6</v>
      </c>
      <c r="E34" s="14">
        <v>436</v>
      </c>
      <c r="F34" s="15">
        <f>(D34-E34)/E34</f>
        <v>-0.98623853211009171</v>
      </c>
      <c r="G34" s="16">
        <v>2</v>
      </c>
      <c r="H34" s="16">
        <v>2</v>
      </c>
      <c r="I34" s="12">
        <f>G34/H34</f>
        <v>1</v>
      </c>
      <c r="J34" s="12">
        <v>1</v>
      </c>
      <c r="K34" s="12">
        <v>3</v>
      </c>
      <c r="L34" s="14">
        <v>1802.08</v>
      </c>
      <c r="M34" s="16">
        <v>387</v>
      </c>
      <c r="N34" s="17">
        <v>45282</v>
      </c>
      <c r="O34" s="18" t="s">
        <v>40</v>
      </c>
    </row>
    <row r="35" spans="1:15" s="40" customFormat="1" ht="24.95" customHeight="1" x14ac:dyDescent="0.2">
      <c r="A35" s="30"/>
      <c r="B35" s="30"/>
      <c r="C35" s="31" t="s">
        <v>70</v>
      </c>
      <c r="D35" s="32">
        <f>SUBTOTAL(109,Table132458791011121314151617181920212223262425272829303132333435363738[Pajamos 
(GBO)])</f>
        <v>694774.59</v>
      </c>
      <c r="E35" s="32" t="s">
        <v>60</v>
      </c>
      <c r="F35" s="33">
        <f t="shared" ref="F35" si="2">(D35-E35)/E35</f>
        <v>-0.28494060508505281</v>
      </c>
      <c r="G35" s="34">
        <f>SUBTOTAL(109,Table132458791011121314151617181920212223262425272829303132333435363738[Žiūrovų sk. 
(ADM)])</f>
        <v>103214</v>
      </c>
      <c r="H35" s="35"/>
      <c r="I35" s="35"/>
      <c r="J35" s="35"/>
      <c r="K35" s="31"/>
      <c r="L35" s="36"/>
      <c r="M35" s="37"/>
      <c r="N35" s="38"/>
      <c r="O35" s="39"/>
    </row>
  </sheetData>
  <mergeCells count="1">
    <mergeCell ref="A1:O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81FE-DCF0-48CE-9A9B-A05B1909CA4B}">
  <dimension ref="A1:XFC49"/>
  <sheetViews>
    <sheetView topLeftCell="A30" zoomScale="60" zoomScaleNormal="60" workbookViewId="0">
      <selection activeCell="D49" sqref="D49"/>
    </sheetView>
  </sheetViews>
  <sheetFormatPr defaultColWidth="0" defaultRowHeight="11.25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8" width="14.5" style="45" customWidth="1"/>
    <col min="9" max="11" width="14.5" style="41" customWidth="1"/>
    <col min="12" max="12" width="14.5" style="43" customWidth="1"/>
    <col min="13" max="13" width="14.5" style="61" customWidth="1"/>
    <col min="14" max="14" width="14.5" style="46" customWidth="1"/>
    <col min="15" max="15" width="21.5" style="47" customWidth="1"/>
    <col min="16" max="16" width="22.296875" style="42" hidden="1" customWidth="1"/>
    <col min="17" max="16383" width="0" style="42" hidden="1"/>
    <col min="16384" max="16384" width="3.796875" style="42" hidden="1"/>
  </cols>
  <sheetData>
    <row r="1" spans="1:15" s="1" customFormat="1" ht="40.5" customHeight="1" thickBot="1" x14ac:dyDescent="0.25">
      <c r="A1" s="77" t="s">
        <v>263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 t="s">
        <v>15</v>
      </c>
      <c r="C3" s="13" t="s">
        <v>258</v>
      </c>
      <c r="D3" s="14">
        <v>41344.71</v>
      </c>
      <c r="E3" s="14" t="s">
        <v>17</v>
      </c>
      <c r="F3" s="15" t="s">
        <v>17</v>
      </c>
      <c r="G3" s="16">
        <v>5176</v>
      </c>
      <c r="H3" s="16">
        <v>291</v>
      </c>
      <c r="I3" s="12">
        <f>G3/H3</f>
        <v>17.786941580756015</v>
      </c>
      <c r="J3" s="12">
        <v>19</v>
      </c>
      <c r="K3" s="12">
        <v>1</v>
      </c>
      <c r="L3" s="14">
        <v>45128.15</v>
      </c>
      <c r="M3" s="16">
        <v>5681</v>
      </c>
      <c r="N3" s="17">
        <v>45408</v>
      </c>
      <c r="O3" s="18" t="s">
        <v>22</v>
      </c>
    </row>
    <row r="4" spans="1:15" s="19" customFormat="1" ht="25.5" customHeight="1" x14ac:dyDescent="0.2">
      <c r="A4" s="12">
        <v>2</v>
      </c>
      <c r="B4" s="12">
        <v>2</v>
      </c>
      <c r="C4" s="13" t="s">
        <v>169</v>
      </c>
      <c r="D4" s="14">
        <v>26197.34</v>
      </c>
      <c r="E4" s="14">
        <v>57920.36</v>
      </c>
      <c r="F4" s="15">
        <f>(D4-E4)/E4</f>
        <v>-0.54770067036876158</v>
      </c>
      <c r="G4" s="16">
        <v>4347</v>
      </c>
      <c r="H4" s="16">
        <v>278</v>
      </c>
      <c r="I4" s="12">
        <f>G4/H4</f>
        <v>15.636690647482014</v>
      </c>
      <c r="J4" s="12">
        <v>16</v>
      </c>
      <c r="K4" s="12">
        <v>8</v>
      </c>
      <c r="L4" s="14">
        <v>818682.79</v>
      </c>
      <c r="M4" s="16">
        <v>141568</v>
      </c>
      <c r="N4" s="17">
        <v>45359</v>
      </c>
      <c r="O4" s="18" t="s">
        <v>22</v>
      </c>
    </row>
    <row r="5" spans="1:15" s="19" customFormat="1" ht="25.5" customHeight="1" x14ac:dyDescent="0.2">
      <c r="A5" s="12">
        <v>3</v>
      </c>
      <c r="B5" s="12">
        <v>3</v>
      </c>
      <c r="C5" s="13" t="s">
        <v>253</v>
      </c>
      <c r="D5" s="14">
        <v>21109.8</v>
      </c>
      <c r="E5" s="14">
        <v>40069.629999999997</v>
      </c>
      <c r="F5" s="15">
        <f>(D5-E5)/E5</f>
        <v>-0.47317207570920916</v>
      </c>
      <c r="G5" s="16">
        <v>3904</v>
      </c>
      <c r="H5" s="16">
        <v>252</v>
      </c>
      <c r="I5" s="12">
        <f>G5/H5</f>
        <v>15.492063492063492</v>
      </c>
      <c r="J5" s="12">
        <v>19</v>
      </c>
      <c r="K5" s="21">
        <v>2</v>
      </c>
      <c r="L5" s="14">
        <v>61179.43</v>
      </c>
      <c r="M5" s="16">
        <v>11565</v>
      </c>
      <c r="N5" s="17">
        <v>45401</v>
      </c>
      <c r="O5" s="18" t="s">
        <v>28</v>
      </c>
    </row>
    <row r="6" spans="1:15" s="19" customFormat="1" ht="25.5" customHeight="1" x14ac:dyDescent="0.2">
      <c r="A6" s="12">
        <v>4</v>
      </c>
      <c r="B6" s="12">
        <v>1</v>
      </c>
      <c r="C6" s="13" t="s">
        <v>246</v>
      </c>
      <c r="D6" s="14">
        <v>17529.47</v>
      </c>
      <c r="E6" s="14">
        <v>61747.3</v>
      </c>
      <c r="F6" s="15">
        <f>(D6-E6)/E6</f>
        <v>-0.71610953029525182</v>
      </c>
      <c r="G6" s="16">
        <v>2393</v>
      </c>
      <c r="H6" s="16">
        <v>207</v>
      </c>
      <c r="I6" s="12">
        <f>G6/H6</f>
        <v>11.560386473429952</v>
      </c>
      <c r="J6" s="12">
        <v>14</v>
      </c>
      <c r="K6" s="12">
        <v>2</v>
      </c>
      <c r="L6" s="14">
        <v>81728.66</v>
      </c>
      <c r="M6" s="16">
        <v>11079</v>
      </c>
      <c r="N6" s="17">
        <v>45401</v>
      </c>
      <c r="O6" s="18" t="s">
        <v>30</v>
      </c>
    </row>
    <row r="7" spans="1:15" s="23" customFormat="1" ht="25.5" customHeight="1" x14ac:dyDescent="0.15">
      <c r="A7" s="12">
        <v>5</v>
      </c>
      <c r="B7" s="12">
        <v>7</v>
      </c>
      <c r="C7" s="13" t="s">
        <v>245</v>
      </c>
      <c r="D7" s="14">
        <v>14208.24</v>
      </c>
      <c r="E7" s="14">
        <v>20336.38</v>
      </c>
      <c r="F7" s="15">
        <f>(D7-E7)/E7</f>
        <v>-0.30133878300857875</v>
      </c>
      <c r="G7" s="16">
        <v>2235</v>
      </c>
      <c r="H7" s="12" t="s">
        <v>17</v>
      </c>
      <c r="I7" s="12" t="s">
        <v>17</v>
      </c>
      <c r="J7" s="12">
        <v>15</v>
      </c>
      <c r="K7" s="12">
        <v>3</v>
      </c>
      <c r="L7" s="14">
        <v>68009.86</v>
      </c>
      <c r="M7" s="16">
        <v>11461</v>
      </c>
      <c r="N7" s="17">
        <v>45394</v>
      </c>
      <c r="O7" s="18" t="s">
        <v>137</v>
      </c>
    </row>
    <row r="8" spans="1:15" s="23" customFormat="1" ht="25.5" customHeight="1" x14ac:dyDescent="0.15">
      <c r="A8" s="12">
        <v>6</v>
      </c>
      <c r="B8" s="12" t="s">
        <v>15</v>
      </c>
      <c r="C8" s="13" t="s">
        <v>254</v>
      </c>
      <c r="D8" s="14">
        <v>13004.89</v>
      </c>
      <c r="E8" s="14" t="s">
        <v>17</v>
      </c>
      <c r="F8" s="15" t="s">
        <v>17</v>
      </c>
      <c r="G8" s="16">
        <v>2489</v>
      </c>
      <c r="H8" s="16">
        <v>230</v>
      </c>
      <c r="I8" s="12">
        <f>G8/H8</f>
        <v>10.821739130434782</v>
      </c>
      <c r="J8" s="12">
        <v>20</v>
      </c>
      <c r="K8" s="12">
        <v>1</v>
      </c>
      <c r="L8" s="14">
        <v>16839.93</v>
      </c>
      <c r="M8" s="16">
        <v>3175</v>
      </c>
      <c r="N8" s="17">
        <v>45408</v>
      </c>
      <c r="O8" s="18" t="s">
        <v>30</v>
      </c>
    </row>
    <row r="9" spans="1:15" s="23" customFormat="1" ht="25.5" customHeight="1" x14ac:dyDescent="0.15">
      <c r="A9" s="12">
        <v>7</v>
      </c>
      <c r="B9" s="12">
        <v>6</v>
      </c>
      <c r="C9" s="13" t="s">
        <v>198</v>
      </c>
      <c r="D9" s="14">
        <v>9589.61</v>
      </c>
      <c r="E9" s="14">
        <v>23316.43</v>
      </c>
      <c r="F9" s="15">
        <f>(D9-E9)/E9</f>
        <v>-0.58871877041210852</v>
      </c>
      <c r="G9" s="16">
        <v>1383</v>
      </c>
      <c r="H9" s="16">
        <v>121</v>
      </c>
      <c r="I9" s="12">
        <f>G9/H9</f>
        <v>11.429752066115702</v>
      </c>
      <c r="J9" s="12">
        <v>8</v>
      </c>
      <c r="K9" s="12">
        <v>5</v>
      </c>
      <c r="L9" s="14">
        <v>184931.62</v>
      </c>
      <c r="M9" s="16">
        <v>26271</v>
      </c>
      <c r="N9" s="17">
        <v>45380</v>
      </c>
      <c r="O9" s="18" t="s">
        <v>20</v>
      </c>
    </row>
    <row r="10" spans="1:15" s="23" customFormat="1" ht="25.5" customHeight="1" x14ac:dyDescent="0.15">
      <c r="A10" s="12">
        <v>8</v>
      </c>
      <c r="B10" s="12" t="s">
        <v>36</v>
      </c>
      <c r="C10" s="13" t="s">
        <v>266</v>
      </c>
      <c r="D10" s="14">
        <v>7734.18</v>
      </c>
      <c r="E10" s="14" t="s">
        <v>17</v>
      </c>
      <c r="F10" s="15" t="s">
        <v>17</v>
      </c>
      <c r="G10" s="16">
        <v>1058</v>
      </c>
      <c r="H10" s="16">
        <v>20</v>
      </c>
      <c r="I10" s="12">
        <f>G10/H10</f>
        <v>52.9</v>
      </c>
      <c r="J10" s="12">
        <v>11</v>
      </c>
      <c r="K10" s="12">
        <v>0</v>
      </c>
      <c r="L10" s="14">
        <v>7734.18</v>
      </c>
      <c r="M10" s="16">
        <v>1058</v>
      </c>
      <c r="N10" s="17" t="s">
        <v>38</v>
      </c>
      <c r="O10" s="18" t="s">
        <v>20</v>
      </c>
    </row>
    <row r="11" spans="1:15" s="23" customFormat="1" ht="25.5" customHeight="1" x14ac:dyDescent="0.15">
      <c r="A11" s="12">
        <v>9</v>
      </c>
      <c r="B11" s="12">
        <v>5</v>
      </c>
      <c r="C11" s="13" t="s">
        <v>237</v>
      </c>
      <c r="D11" s="14">
        <v>7507.2</v>
      </c>
      <c r="E11" s="14">
        <v>23345.49</v>
      </c>
      <c r="F11" s="15">
        <f>(D11-E11)/E11</f>
        <v>-0.67843039490711055</v>
      </c>
      <c r="G11" s="16">
        <v>1077</v>
      </c>
      <c r="H11" s="16">
        <v>79</v>
      </c>
      <c r="I11" s="12">
        <f>G11/H11</f>
        <v>13.632911392405063</v>
      </c>
      <c r="J11" s="12">
        <v>14</v>
      </c>
      <c r="K11" s="12">
        <v>3</v>
      </c>
      <c r="L11" s="14">
        <v>71422.22</v>
      </c>
      <c r="M11" s="16">
        <v>10466</v>
      </c>
      <c r="N11" s="17">
        <v>45394</v>
      </c>
      <c r="O11" s="18" t="s">
        <v>22</v>
      </c>
    </row>
    <row r="12" spans="1:15" s="23" customFormat="1" ht="25.5" customHeight="1" x14ac:dyDescent="0.15">
      <c r="A12" s="12">
        <v>10</v>
      </c>
      <c r="B12" s="12" t="s">
        <v>15</v>
      </c>
      <c r="C12" s="24" t="s">
        <v>264</v>
      </c>
      <c r="D12" s="25">
        <v>7071.71</v>
      </c>
      <c r="E12" s="14" t="s">
        <v>17</v>
      </c>
      <c r="F12" s="15" t="s">
        <v>17</v>
      </c>
      <c r="G12" s="26">
        <v>1037</v>
      </c>
      <c r="H12" s="26">
        <v>154</v>
      </c>
      <c r="I12" s="12">
        <f>G12/H12</f>
        <v>6.7337662337662341</v>
      </c>
      <c r="J12" s="27">
        <v>11</v>
      </c>
      <c r="K12" s="27">
        <v>1</v>
      </c>
      <c r="L12" s="14">
        <v>7071.71</v>
      </c>
      <c r="M12" s="16">
        <v>1037</v>
      </c>
      <c r="N12" s="28">
        <v>45408</v>
      </c>
      <c r="O12" s="29" t="s">
        <v>191</v>
      </c>
    </row>
    <row r="13" spans="1:15" s="23" customFormat="1" ht="25.5" customHeight="1" x14ac:dyDescent="0.15">
      <c r="A13" s="12">
        <v>11</v>
      </c>
      <c r="B13" s="12">
        <v>4</v>
      </c>
      <c r="C13" s="13" t="s">
        <v>249</v>
      </c>
      <c r="D13" s="14">
        <v>6568.36</v>
      </c>
      <c r="E13" s="14">
        <v>25388.06</v>
      </c>
      <c r="F13" s="15">
        <f>(D13-E13)/E13</f>
        <v>-0.74128153155459686</v>
      </c>
      <c r="G13" s="16">
        <v>924</v>
      </c>
      <c r="H13" s="16">
        <v>82</v>
      </c>
      <c r="I13" s="12">
        <f>G13/H13</f>
        <v>11.268292682926829</v>
      </c>
      <c r="J13" s="12">
        <v>11</v>
      </c>
      <c r="K13" s="12">
        <v>2</v>
      </c>
      <c r="L13" s="14">
        <v>32651.599999999999</v>
      </c>
      <c r="M13" s="16">
        <v>5087</v>
      </c>
      <c r="N13" s="17">
        <v>45401</v>
      </c>
      <c r="O13" s="18" t="s">
        <v>22</v>
      </c>
    </row>
    <row r="14" spans="1:15" s="23" customFormat="1" ht="25.5" customHeight="1" x14ac:dyDescent="0.15">
      <c r="A14" s="12">
        <v>12</v>
      </c>
      <c r="B14" s="12">
        <v>9</v>
      </c>
      <c r="C14" s="13" t="s">
        <v>160</v>
      </c>
      <c r="D14" s="14">
        <v>5734.01</v>
      </c>
      <c r="E14" s="14">
        <v>14636.84</v>
      </c>
      <c r="F14" s="15">
        <f>(D14-E14)/E14</f>
        <v>-0.60824809180123574</v>
      </c>
      <c r="G14" s="16">
        <v>796</v>
      </c>
      <c r="H14" s="16">
        <v>58</v>
      </c>
      <c r="I14" s="12">
        <f>G14/H14</f>
        <v>13.724137931034482</v>
      </c>
      <c r="J14" s="12">
        <v>7</v>
      </c>
      <c r="K14" s="12">
        <v>9</v>
      </c>
      <c r="L14" s="14">
        <v>811541.83</v>
      </c>
      <c r="M14" s="16">
        <v>101951</v>
      </c>
      <c r="N14" s="17">
        <v>45352</v>
      </c>
      <c r="O14" s="18" t="s">
        <v>20</v>
      </c>
    </row>
    <row r="15" spans="1:15" s="23" customFormat="1" ht="25.5" customHeight="1" x14ac:dyDescent="0.15">
      <c r="A15" s="12">
        <v>13</v>
      </c>
      <c r="B15" s="12">
        <v>8</v>
      </c>
      <c r="C15" s="13" t="s">
        <v>247</v>
      </c>
      <c r="D15" s="14">
        <v>4903.38</v>
      </c>
      <c r="E15" s="14">
        <v>16195.86</v>
      </c>
      <c r="F15" s="15">
        <f>(D15-E15)/E15</f>
        <v>-0.69724485146204029</v>
      </c>
      <c r="G15" s="16">
        <v>679</v>
      </c>
      <c r="H15" s="16">
        <v>59</v>
      </c>
      <c r="I15" s="12">
        <v>27.345794392523363</v>
      </c>
      <c r="J15" s="12">
        <v>9</v>
      </c>
      <c r="K15" s="12">
        <v>3</v>
      </c>
      <c r="L15" s="14">
        <v>53373.85</v>
      </c>
      <c r="M15" s="16">
        <v>7564</v>
      </c>
      <c r="N15" s="17">
        <v>45394</v>
      </c>
      <c r="O15" s="18" t="s">
        <v>248</v>
      </c>
    </row>
    <row r="16" spans="1:15" s="23" customFormat="1" ht="25.5" customHeight="1" x14ac:dyDescent="0.15">
      <c r="A16" s="12">
        <v>14</v>
      </c>
      <c r="B16" s="12" t="s">
        <v>15</v>
      </c>
      <c r="C16" s="24" t="s">
        <v>268</v>
      </c>
      <c r="D16" s="25">
        <v>4145.3500000000004</v>
      </c>
      <c r="E16" s="14" t="s">
        <v>17</v>
      </c>
      <c r="F16" s="15" t="s">
        <v>17</v>
      </c>
      <c r="G16" s="26">
        <v>647</v>
      </c>
      <c r="H16" s="26">
        <v>37</v>
      </c>
      <c r="I16" s="27">
        <f>G16/H16</f>
        <v>17.486486486486488</v>
      </c>
      <c r="J16" s="27">
        <v>9</v>
      </c>
      <c r="K16" s="27">
        <v>1</v>
      </c>
      <c r="L16" s="14">
        <v>4145.3500000000004</v>
      </c>
      <c r="M16" s="16">
        <v>647</v>
      </c>
      <c r="N16" s="28">
        <v>45408</v>
      </c>
      <c r="O16" s="18" t="s">
        <v>97</v>
      </c>
    </row>
    <row r="17" spans="1:15" s="23" customFormat="1" ht="25.5" customHeight="1" x14ac:dyDescent="0.15">
      <c r="A17" s="12">
        <v>15</v>
      </c>
      <c r="B17" s="12">
        <v>20</v>
      </c>
      <c r="C17" s="13" t="s">
        <v>86</v>
      </c>
      <c r="D17" s="14">
        <v>3833.8100000000004</v>
      </c>
      <c r="E17" s="14">
        <v>1130.6399999999999</v>
      </c>
      <c r="F17" s="15">
        <f>(D17-E17)/E17</f>
        <v>2.3908317413146545</v>
      </c>
      <c r="G17" s="16">
        <v>818</v>
      </c>
      <c r="H17" s="15" t="s">
        <v>17</v>
      </c>
      <c r="I17" s="15" t="s">
        <v>17</v>
      </c>
      <c r="J17" s="12">
        <v>2</v>
      </c>
      <c r="K17" s="21">
        <v>15</v>
      </c>
      <c r="L17" s="14">
        <v>1313104.96</v>
      </c>
      <c r="M17" s="16">
        <v>193852</v>
      </c>
      <c r="N17" s="17">
        <v>45310</v>
      </c>
      <c r="O17" s="18" t="s">
        <v>87</v>
      </c>
    </row>
    <row r="18" spans="1:15" s="23" customFormat="1" ht="25.5" customHeight="1" x14ac:dyDescent="0.15">
      <c r="A18" s="12">
        <v>16</v>
      </c>
      <c r="B18" s="12">
        <v>10</v>
      </c>
      <c r="C18" s="13" t="s">
        <v>201</v>
      </c>
      <c r="D18" s="14">
        <v>3049.54</v>
      </c>
      <c r="E18" s="14">
        <v>7390.51</v>
      </c>
      <c r="F18" s="15">
        <f>(D18-E18)/E18</f>
        <v>-0.58737083097106968</v>
      </c>
      <c r="G18" s="16">
        <v>574</v>
      </c>
      <c r="H18" s="16">
        <v>34</v>
      </c>
      <c r="I18" s="12">
        <f>G18/H18</f>
        <v>16.882352941176471</v>
      </c>
      <c r="J18" s="12">
        <v>9</v>
      </c>
      <c r="K18" s="12">
        <v>6</v>
      </c>
      <c r="L18" s="14">
        <v>54377.5</v>
      </c>
      <c r="M18" s="16">
        <v>8505</v>
      </c>
      <c r="N18" s="17">
        <v>45379</v>
      </c>
      <c r="O18" s="18" t="s">
        <v>40</v>
      </c>
    </row>
    <row r="19" spans="1:15" s="23" customFormat="1" ht="25.5" customHeight="1" x14ac:dyDescent="0.15">
      <c r="A19" s="12">
        <v>17</v>
      </c>
      <c r="B19" s="12">
        <v>12</v>
      </c>
      <c r="C19" s="13" t="s">
        <v>187</v>
      </c>
      <c r="D19" s="14">
        <v>2408.09</v>
      </c>
      <c r="E19" s="14">
        <v>5711.12</v>
      </c>
      <c r="F19" s="15">
        <f>(D19-E19)/E19</f>
        <v>-0.57835065626356996</v>
      </c>
      <c r="G19" s="16">
        <v>393</v>
      </c>
      <c r="H19" s="16">
        <v>27</v>
      </c>
      <c r="I19" s="12">
        <f>G19/H19</f>
        <v>14.555555555555555</v>
      </c>
      <c r="J19" s="12">
        <v>5</v>
      </c>
      <c r="K19" s="12">
        <v>6</v>
      </c>
      <c r="L19" s="14">
        <v>88695.27</v>
      </c>
      <c r="M19" s="16">
        <v>14056</v>
      </c>
      <c r="N19" s="17">
        <v>45373</v>
      </c>
      <c r="O19" s="18" t="s">
        <v>182</v>
      </c>
    </row>
    <row r="20" spans="1:15" s="23" customFormat="1" ht="25.5" customHeight="1" x14ac:dyDescent="0.15">
      <c r="A20" s="12">
        <v>18</v>
      </c>
      <c r="B20" s="12">
        <v>14</v>
      </c>
      <c r="C20" s="13" t="s">
        <v>255</v>
      </c>
      <c r="D20" s="14">
        <v>1519</v>
      </c>
      <c r="E20" s="14">
        <v>3889.5</v>
      </c>
      <c r="F20" s="15">
        <f>(D20-E20)/E20</f>
        <v>-0.60946137035608694</v>
      </c>
      <c r="G20" s="16">
        <v>271</v>
      </c>
      <c r="H20" s="16">
        <v>11</v>
      </c>
      <c r="I20" s="12">
        <f>G20/H20</f>
        <v>24.636363636363637</v>
      </c>
      <c r="J20" s="12">
        <v>4</v>
      </c>
      <c r="K20" s="21">
        <v>2</v>
      </c>
      <c r="L20" s="14">
        <v>5408.5</v>
      </c>
      <c r="M20" s="16">
        <v>974</v>
      </c>
      <c r="N20" s="17">
        <v>45401</v>
      </c>
      <c r="O20" s="18" t="s">
        <v>34</v>
      </c>
    </row>
    <row r="21" spans="1:15" s="23" customFormat="1" ht="25.5" customHeight="1" x14ac:dyDescent="0.15">
      <c r="A21" s="12">
        <v>19</v>
      </c>
      <c r="B21" s="12">
        <v>18</v>
      </c>
      <c r="C21" s="13" t="s">
        <v>199</v>
      </c>
      <c r="D21" s="14">
        <v>1487.45</v>
      </c>
      <c r="E21" s="14">
        <v>3237.61</v>
      </c>
      <c r="F21" s="15">
        <f>(D21-E21)/E21</f>
        <v>-0.54057159447864322</v>
      </c>
      <c r="G21" s="16">
        <v>213</v>
      </c>
      <c r="H21" s="16">
        <v>14</v>
      </c>
      <c r="I21" s="12">
        <f>G21/H21</f>
        <v>15.214285714285714</v>
      </c>
      <c r="J21" s="12">
        <v>2</v>
      </c>
      <c r="K21" s="21">
        <v>6</v>
      </c>
      <c r="L21" s="14">
        <v>70021.820000000007</v>
      </c>
      <c r="M21" s="16">
        <v>10275</v>
      </c>
      <c r="N21" s="17">
        <v>45373</v>
      </c>
      <c r="O21" s="18" t="s">
        <v>51</v>
      </c>
    </row>
    <row r="22" spans="1:15" s="23" customFormat="1" ht="25.5" customHeight="1" x14ac:dyDescent="0.15">
      <c r="A22" s="12">
        <v>20</v>
      </c>
      <c r="B22" s="12">
        <v>17</v>
      </c>
      <c r="C22" s="13" t="s">
        <v>200</v>
      </c>
      <c r="D22" s="14">
        <v>1198.3</v>
      </c>
      <c r="E22" s="14">
        <v>3323.79</v>
      </c>
      <c r="F22" s="15">
        <f>(D22-E22)/E22</f>
        <v>-0.6394778250130122</v>
      </c>
      <c r="G22" s="16">
        <v>179</v>
      </c>
      <c r="H22" s="16">
        <v>12</v>
      </c>
      <c r="I22" s="12">
        <f>G22/H22</f>
        <v>14.916666666666666</v>
      </c>
      <c r="J22" s="12">
        <v>5</v>
      </c>
      <c r="K22" s="12">
        <v>6</v>
      </c>
      <c r="L22" s="14">
        <v>62168.84</v>
      </c>
      <c r="M22" s="16">
        <v>9473</v>
      </c>
      <c r="N22" s="17">
        <v>45379</v>
      </c>
      <c r="O22" s="18" t="s">
        <v>40</v>
      </c>
    </row>
    <row r="23" spans="1:15" s="23" customFormat="1" ht="25.5" customHeight="1" x14ac:dyDescent="0.15">
      <c r="A23" s="12">
        <v>21</v>
      </c>
      <c r="B23" s="12">
        <v>26</v>
      </c>
      <c r="C23" s="13" t="s">
        <v>33</v>
      </c>
      <c r="D23" s="14">
        <v>1077.1999999999998</v>
      </c>
      <c r="E23" s="14">
        <v>515.79999999999995</v>
      </c>
      <c r="F23" s="15">
        <f>(D23-E23)/E23</f>
        <v>1.0884063590538966</v>
      </c>
      <c r="G23" s="16">
        <v>129</v>
      </c>
      <c r="H23" s="16">
        <v>5</v>
      </c>
      <c r="I23" s="12">
        <f>G23/H23</f>
        <v>25.8</v>
      </c>
      <c r="J23" s="12">
        <v>2</v>
      </c>
      <c r="K23" s="12" t="s">
        <v>17</v>
      </c>
      <c r="L23" s="14">
        <v>52726.6</v>
      </c>
      <c r="M23" s="16">
        <v>8169</v>
      </c>
      <c r="N23" s="17">
        <v>45282</v>
      </c>
      <c r="O23" s="18" t="s">
        <v>34</v>
      </c>
    </row>
    <row r="24" spans="1:15" s="23" customFormat="1" ht="25.5" customHeight="1" x14ac:dyDescent="0.15">
      <c r="A24" s="12">
        <v>22</v>
      </c>
      <c r="B24" s="12">
        <v>11</v>
      </c>
      <c r="C24" s="13" t="s">
        <v>244</v>
      </c>
      <c r="D24" s="14">
        <v>1041</v>
      </c>
      <c r="E24" s="14">
        <v>6602</v>
      </c>
      <c r="F24" s="15">
        <f>(D24-E24)/E24</f>
        <v>-0.84232050893668586</v>
      </c>
      <c r="G24" s="16">
        <v>209</v>
      </c>
      <c r="H24" s="15" t="s">
        <v>17</v>
      </c>
      <c r="I24" s="15" t="s">
        <v>17</v>
      </c>
      <c r="J24" s="12">
        <v>7</v>
      </c>
      <c r="K24" s="16">
        <v>3</v>
      </c>
      <c r="L24" s="14">
        <v>23396</v>
      </c>
      <c r="M24" s="16">
        <v>4665</v>
      </c>
      <c r="N24" s="17">
        <v>45394</v>
      </c>
      <c r="O24" s="18" t="s">
        <v>140</v>
      </c>
    </row>
    <row r="25" spans="1:15" s="23" customFormat="1" ht="25.5" customHeight="1" x14ac:dyDescent="0.15">
      <c r="A25" s="12">
        <v>23</v>
      </c>
      <c r="B25" s="12">
        <v>21</v>
      </c>
      <c r="C25" s="13" t="s">
        <v>222</v>
      </c>
      <c r="D25" s="14">
        <v>799.5</v>
      </c>
      <c r="E25" s="14">
        <v>1123.2000000000003</v>
      </c>
      <c r="F25" s="15">
        <f>(D25-E25)/E25</f>
        <v>-0.28819444444444464</v>
      </c>
      <c r="G25" s="16">
        <v>122</v>
      </c>
      <c r="H25" s="16">
        <v>4</v>
      </c>
      <c r="I25" s="21">
        <f>G25/H25</f>
        <v>30.5</v>
      </c>
      <c r="J25" s="12">
        <v>10</v>
      </c>
      <c r="K25" s="21">
        <v>4</v>
      </c>
      <c r="L25" s="14">
        <v>8512.6</v>
      </c>
      <c r="M25" s="14">
        <v>1399</v>
      </c>
      <c r="N25" s="17">
        <v>45387</v>
      </c>
      <c r="O25" s="18" t="s">
        <v>97</v>
      </c>
    </row>
    <row r="26" spans="1:15" s="23" customFormat="1" ht="25.5" customHeight="1" x14ac:dyDescent="0.15">
      <c r="A26" s="12">
        <v>24</v>
      </c>
      <c r="B26" s="12">
        <v>22</v>
      </c>
      <c r="C26" s="13" t="s">
        <v>171</v>
      </c>
      <c r="D26" s="14">
        <v>592.79999999999995</v>
      </c>
      <c r="E26" s="14">
        <v>1063.55</v>
      </c>
      <c r="F26" s="15">
        <f>(D26-E26)/E26</f>
        <v>-0.44262140943068029</v>
      </c>
      <c r="G26" s="16">
        <v>104</v>
      </c>
      <c r="H26" s="16">
        <v>5</v>
      </c>
      <c r="I26" s="12">
        <f>G26/H26</f>
        <v>20.8</v>
      </c>
      <c r="J26" s="12">
        <v>3</v>
      </c>
      <c r="K26" s="21">
        <v>6</v>
      </c>
      <c r="L26" s="14">
        <v>37249.99</v>
      </c>
      <c r="M26" s="16">
        <v>3883</v>
      </c>
      <c r="N26" s="17">
        <v>45379</v>
      </c>
      <c r="O26" s="18" t="s">
        <v>40</v>
      </c>
    </row>
    <row r="27" spans="1:15" s="23" customFormat="1" ht="25.5" customHeight="1" x14ac:dyDescent="0.15">
      <c r="A27" s="12">
        <v>25</v>
      </c>
      <c r="B27" s="12">
        <v>36</v>
      </c>
      <c r="C27" s="13" t="s">
        <v>167</v>
      </c>
      <c r="D27" s="14">
        <v>475.82</v>
      </c>
      <c r="E27" s="14">
        <v>153.54</v>
      </c>
      <c r="F27" s="15">
        <f>(D27-E27)/E27</f>
        <v>2.0989970040380355</v>
      </c>
      <c r="G27" s="16">
        <v>133</v>
      </c>
      <c r="H27" s="16">
        <v>3</v>
      </c>
      <c r="I27" s="12">
        <f>G27/H27</f>
        <v>44.333333333333336</v>
      </c>
      <c r="J27" s="12">
        <v>2</v>
      </c>
      <c r="K27" s="15" t="s">
        <v>17</v>
      </c>
      <c r="L27" s="14">
        <v>22727.03</v>
      </c>
      <c r="M27" s="16">
        <v>3613</v>
      </c>
      <c r="N27" s="17">
        <v>45359</v>
      </c>
      <c r="O27" s="18" t="s">
        <v>51</v>
      </c>
    </row>
    <row r="28" spans="1:15" s="23" customFormat="1" ht="25.5" customHeight="1" x14ac:dyDescent="0.15">
      <c r="A28" s="12">
        <v>26</v>
      </c>
      <c r="B28" s="14" t="s">
        <v>17</v>
      </c>
      <c r="C28" s="13" t="s">
        <v>104</v>
      </c>
      <c r="D28" s="14">
        <v>403</v>
      </c>
      <c r="E28" s="14" t="s">
        <v>17</v>
      </c>
      <c r="F28" s="15" t="s">
        <v>17</v>
      </c>
      <c r="G28" s="16">
        <v>122</v>
      </c>
      <c r="H28" s="16">
        <v>2</v>
      </c>
      <c r="I28" s="12">
        <f>G28/H28</f>
        <v>61</v>
      </c>
      <c r="J28" s="12">
        <v>2</v>
      </c>
      <c r="K28" s="15" t="s">
        <v>17</v>
      </c>
      <c r="L28" s="14">
        <v>87406.17</v>
      </c>
      <c r="M28" s="16">
        <v>17981</v>
      </c>
      <c r="N28" s="17">
        <v>44855</v>
      </c>
      <c r="O28" s="18" t="s">
        <v>51</v>
      </c>
    </row>
    <row r="29" spans="1:15" s="23" customFormat="1" ht="25.5" customHeight="1" x14ac:dyDescent="0.15">
      <c r="A29" s="12">
        <v>27</v>
      </c>
      <c r="B29" s="12">
        <v>46</v>
      </c>
      <c r="C29" s="13" t="s">
        <v>225</v>
      </c>
      <c r="D29" s="14">
        <v>306.60000000000002</v>
      </c>
      <c r="E29" s="14">
        <v>57</v>
      </c>
      <c r="F29" s="15">
        <v>-0.31543299467827768</v>
      </c>
      <c r="G29" s="16">
        <v>39</v>
      </c>
      <c r="H29" s="16">
        <v>4</v>
      </c>
      <c r="I29" s="21">
        <f>G29/H29</f>
        <v>9.75</v>
      </c>
      <c r="J29" s="12">
        <v>1</v>
      </c>
      <c r="K29" s="21">
        <v>4</v>
      </c>
      <c r="L29" s="14">
        <v>872</v>
      </c>
      <c r="M29" s="16">
        <v>146</v>
      </c>
      <c r="N29" s="17">
        <v>45387</v>
      </c>
      <c r="O29" s="18" t="s">
        <v>226</v>
      </c>
    </row>
    <row r="30" spans="1:15" ht="25.5" customHeight="1" x14ac:dyDescent="0.15">
      <c r="A30" s="12">
        <v>28</v>
      </c>
      <c r="B30" s="12">
        <v>31</v>
      </c>
      <c r="C30" s="13" t="s">
        <v>223</v>
      </c>
      <c r="D30" s="14">
        <v>259</v>
      </c>
      <c r="E30" s="14">
        <v>289</v>
      </c>
      <c r="F30" s="15">
        <f>(D30-E30)/E30</f>
        <v>-0.10380622837370242</v>
      </c>
      <c r="G30" s="16">
        <v>36</v>
      </c>
      <c r="H30" s="21" t="s">
        <v>17</v>
      </c>
      <c r="I30" s="21" t="s">
        <v>17</v>
      </c>
      <c r="J30" s="12">
        <v>1</v>
      </c>
      <c r="K30" s="21">
        <v>4</v>
      </c>
      <c r="L30" s="14">
        <v>5008</v>
      </c>
      <c r="M30" s="16">
        <v>987</v>
      </c>
      <c r="N30" s="17">
        <v>45387</v>
      </c>
      <c r="O30" s="18" t="s">
        <v>140</v>
      </c>
    </row>
    <row r="31" spans="1:15" s="23" customFormat="1" ht="25.5" customHeight="1" x14ac:dyDescent="0.15">
      <c r="A31" s="12">
        <v>29</v>
      </c>
      <c r="B31" s="14" t="s">
        <v>17</v>
      </c>
      <c r="C31" s="13" t="s">
        <v>77</v>
      </c>
      <c r="D31" s="14">
        <v>258</v>
      </c>
      <c r="E31" s="14" t="s">
        <v>17</v>
      </c>
      <c r="F31" s="15" t="s">
        <v>17</v>
      </c>
      <c r="G31" s="20">
        <v>43</v>
      </c>
      <c r="H31" s="12">
        <v>1</v>
      </c>
      <c r="I31" s="12">
        <f>G31/H31</f>
        <v>43</v>
      </c>
      <c r="J31" s="12">
        <v>1</v>
      </c>
      <c r="K31" s="15" t="s">
        <v>17</v>
      </c>
      <c r="L31" s="14">
        <v>31055.439999999999</v>
      </c>
      <c r="M31" s="16">
        <v>5098</v>
      </c>
      <c r="N31" s="17">
        <v>45303</v>
      </c>
      <c r="O31" s="18" t="s">
        <v>51</v>
      </c>
    </row>
    <row r="32" spans="1:15" ht="25.5" customHeight="1" x14ac:dyDescent="0.15">
      <c r="A32" s="12">
        <v>30</v>
      </c>
      <c r="B32" s="12">
        <v>28</v>
      </c>
      <c r="C32" s="13" t="s">
        <v>172</v>
      </c>
      <c r="D32" s="14">
        <v>230.6</v>
      </c>
      <c r="E32" s="14">
        <v>402.6</v>
      </c>
      <c r="F32" s="15">
        <f>(D32-E32)/E32</f>
        <v>-0.42722305017386991</v>
      </c>
      <c r="G32" s="16">
        <v>39</v>
      </c>
      <c r="H32" s="16">
        <v>3</v>
      </c>
      <c r="I32" s="12">
        <f>G32/H32</f>
        <v>13</v>
      </c>
      <c r="J32" s="12">
        <v>2</v>
      </c>
      <c r="K32" s="21">
        <v>6</v>
      </c>
      <c r="L32" s="14">
        <v>20275.2</v>
      </c>
      <c r="M32" s="16">
        <v>2006</v>
      </c>
      <c r="N32" s="17">
        <v>45379</v>
      </c>
      <c r="O32" s="18" t="s">
        <v>40</v>
      </c>
    </row>
    <row r="33" spans="1:15" s="23" customFormat="1" ht="25.5" customHeight="1" x14ac:dyDescent="0.15">
      <c r="A33" s="12">
        <v>31</v>
      </c>
      <c r="B33" s="14" t="s">
        <v>17</v>
      </c>
      <c r="C33" s="13" t="s">
        <v>42</v>
      </c>
      <c r="D33" s="14">
        <v>219</v>
      </c>
      <c r="E33" s="14" t="s">
        <v>17</v>
      </c>
      <c r="F33" s="15" t="s">
        <v>17</v>
      </c>
      <c r="G33" s="16">
        <v>44</v>
      </c>
      <c r="H33" s="16">
        <v>1</v>
      </c>
      <c r="I33" s="12">
        <f>G33/H33</f>
        <v>44</v>
      </c>
      <c r="J33" s="12">
        <v>1</v>
      </c>
      <c r="K33" s="12" t="s">
        <v>17</v>
      </c>
      <c r="L33" s="14">
        <v>55065</v>
      </c>
      <c r="M33" s="16">
        <v>8719</v>
      </c>
      <c r="N33" s="17">
        <v>45254</v>
      </c>
      <c r="O33" s="18" t="s">
        <v>40</v>
      </c>
    </row>
    <row r="34" spans="1:15" s="23" customFormat="1" ht="25.5" customHeight="1" x14ac:dyDescent="0.15">
      <c r="A34" s="12">
        <v>32</v>
      </c>
      <c r="B34" s="12">
        <v>13</v>
      </c>
      <c r="C34" s="13" t="s">
        <v>197</v>
      </c>
      <c r="D34" s="14">
        <v>195.4</v>
      </c>
      <c r="E34" s="14">
        <v>3930.2</v>
      </c>
      <c r="F34" s="15">
        <f>(D34-E34)/E34</f>
        <v>-0.95028242837514632</v>
      </c>
      <c r="G34" s="16">
        <v>40</v>
      </c>
      <c r="H34" s="16">
        <v>6</v>
      </c>
      <c r="I34" s="12">
        <f>G34/H34</f>
        <v>6.666666666666667</v>
      </c>
      <c r="J34" s="12">
        <v>3</v>
      </c>
      <c r="K34" s="21">
        <v>6</v>
      </c>
      <c r="L34" s="14">
        <v>65373.17</v>
      </c>
      <c r="M34" s="16">
        <v>12859</v>
      </c>
      <c r="N34" s="17">
        <v>45373</v>
      </c>
      <c r="O34" s="18" t="s">
        <v>51</v>
      </c>
    </row>
    <row r="35" spans="1:15" s="23" customFormat="1" ht="25.5" customHeight="1" x14ac:dyDescent="0.15">
      <c r="A35" s="12">
        <v>33</v>
      </c>
      <c r="B35" s="12" t="s">
        <v>15</v>
      </c>
      <c r="C35" s="13" t="s">
        <v>265</v>
      </c>
      <c r="D35" s="14">
        <v>190.58</v>
      </c>
      <c r="E35" s="14" t="s">
        <v>17</v>
      </c>
      <c r="F35" s="15" t="s">
        <v>17</v>
      </c>
      <c r="G35" s="16">
        <v>41</v>
      </c>
      <c r="H35" s="16">
        <v>3</v>
      </c>
      <c r="I35" s="12">
        <f>G35/H35</f>
        <v>13.666666666666666</v>
      </c>
      <c r="J35" s="12">
        <v>2</v>
      </c>
      <c r="K35" s="12" t="s">
        <v>17</v>
      </c>
      <c r="L35" s="14">
        <v>190.58</v>
      </c>
      <c r="M35" s="16">
        <v>41</v>
      </c>
      <c r="N35" s="17">
        <v>45408</v>
      </c>
      <c r="O35" s="18" t="s">
        <v>32</v>
      </c>
    </row>
    <row r="36" spans="1:15" s="23" customFormat="1" ht="25.5" customHeight="1" x14ac:dyDescent="0.15">
      <c r="A36" s="12">
        <v>34</v>
      </c>
      <c r="B36" s="12">
        <v>24</v>
      </c>
      <c r="C36" s="13" t="s">
        <v>84</v>
      </c>
      <c r="D36" s="14">
        <v>171</v>
      </c>
      <c r="E36" s="14">
        <v>744.9</v>
      </c>
      <c r="F36" s="15">
        <f>(D36-E36)/E36</f>
        <v>-0.77043898509867093</v>
      </c>
      <c r="G36" s="16">
        <v>30</v>
      </c>
      <c r="H36" s="16">
        <v>1</v>
      </c>
      <c r="I36" s="12">
        <v>56.5</v>
      </c>
      <c r="J36" s="12">
        <v>1</v>
      </c>
      <c r="K36" s="12">
        <v>15</v>
      </c>
      <c r="L36" s="14">
        <v>362020.55</v>
      </c>
      <c r="M36" s="16">
        <v>51890</v>
      </c>
      <c r="N36" s="17">
        <v>45310</v>
      </c>
      <c r="O36" s="18" t="s">
        <v>32</v>
      </c>
    </row>
    <row r="37" spans="1:15" s="23" customFormat="1" ht="25.5" customHeight="1" x14ac:dyDescent="0.15">
      <c r="A37" s="12">
        <v>35</v>
      </c>
      <c r="B37" s="12">
        <v>33</v>
      </c>
      <c r="C37" s="13" t="s">
        <v>142</v>
      </c>
      <c r="D37" s="14">
        <v>156</v>
      </c>
      <c r="E37" s="14">
        <v>189.4</v>
      </c>
      <c r="F37" s="15">
        <f>(D37-E37)/E37</f>
        <v>-0.17634635691657868</v>
      </c>
      <c r="G37" s="16">
        <v>29</v>
      </c>
      <c r="H37" s="16">
        <v>2</v>
      </c>
      <c r="I37" s="12">
        <f>G37/H37</f>
        <v>14.5</v>
      </c>
      <c r="J37" s="12">
        <v>2</v>
      </c>
      <c r="K37" s="12">
        <v>10</v>
      </c>
      <c r="L37" s="14">
        <v>22429.29</v>
      </c>
      <c r="M37" s="16">
        <v>4131</v>
      </c>
      <c r="N37" s="17">
        <v>45345</v>
      </c>
      <c r="O37" s="18" t="s">
        <v>30</v>
      </c>
    </row>
    <row r="38" spans="1:15" s="23" customFormat="1" ht="25.5" customHeight="1" x14ac:dyDescent="0.15">
      <c r="A38" s="12">
        <v>36</v>
      </c>
      <c r="B38" s="12" t="s">
        <v>17</v>
      </c>
      <c r="C38" s="13" t="s">
        <v>267</v>
      </c>
      <c r="D38" s="14">
        <v>144.78</v>
      </c>
      <c r="E38" s="14" t="s">
        <v>17</v>
      </c>
      <c r="F38" s="15" t="s">
        <v>17</v>
      </c>
      <c r="G38" s="16">
        <v>33</v>
      </c>
      <c r="H38" s="16">
        <v>3</v>
      </c>
      <c r="I38" s="12">
        <f>G38/H38</f>
        <v>11</v>
      </c>
      <c r="J38" s="12">
        <v>2</v>
      </c>
      <c r="K38" s="15" t="s">
        <v>17</v>
      </c>
      <c r="L38" s="14">
        <v>278.77999999999997</v>
      </c>
      <c r="M38" s="16">
        <v>55</v>
      </c>
      <c r="N38" s="17">
        <v>45401</v>
      </c>
      <c r="O38" s="18" t="s">
        <v>22</v>
      </c>
    </row>
    <row r="39" spans="1:15" s="23" customFormat="1" ht="25.5" customHeight="1" x14ac:dyDescent="0.15">
      <c r="A39" s="12">
        <v>37</v>
      </c>
      <c r="B39" s="12">
        <v>30</v>
      </c>
      <c r="C39" s="13" t="s">
        <v>174</v>
      </c>
      <c r="D39" s="14">
        <v>136.80000000000001</v>
      </c>
      <c r="E39" s="14">
        <v>363.6</v>
      </c>
      <c r="F39" s="15">
        <f>(D39-E39)/E39</f>
        <v>-0.62376237623762376</v>
      </c>
      <c r="G39" s="16">
        <v>18</v>
      </c>
      <c r="H39" s="16">
        <v>3</v>
      </c>
      <c r="I39" s="12">
        <f>G39/H39</f>
        <v>6</v>
      </c>
      <c r="J39" s="12">
        <v>1</v>
      </c>
      <c r="K39" s="12">
        <v>6</v>
      </c>
      <c r="L39" s="14">
        <v>6390.75</v>
      </c>
      <c r="M39" s="16">
        <v>1200</v>
      </c>
      <c r="N39" s="17">
        <v>45379</v>
      </c>
      <c r="O39" s="18" t="s">
        <v>40</v>
      </c>
    </row>
    <row r="40" spans="1:15" s="23" customFormat="1" ht="25.5" customHeight="1" x14ac:dyDescent="0.15">
      <c r="A40" s="12">
        <v>38</v>
      </c>
      <c r="B40" s="12">
        <v>44</v>
      </c>
      <c r="C40" s="13" t="s">
        <v>213</v>
      </c>
      <c r="D40" s="14">
        <v>118</v>
      </c>
      <c r="E40" s="14">
        <v>65</v>
      </c>
      <c r="F40" s="15">
        <f>(D40-E40)/E40</f>
        <v>0.81538461538461537</v>
      </c>
      <c r="G40" s="16">
        <v>29</v>
      </c>
      <c r="H40" s="16">
        <v>2</v>
      </c>
      <c r="I40" s="21">
        <v>14.5</v>
      </c>
      <c r="J40" s="12">
        <v>2</v>
      </c>
      <c r="K40" s="21">
        <v>5</v>
      </c>
      <c r="L40" s="14">
        <v>4655.41</v>
      </c>
      <c r="M40" s="16">
        <v>1063</v>
      </c>
      <c r="N40" s="17">
        <v>45380</v>
      </c>
      <c r="O40" s="18" t="s">
        <v>28</v>
      </c>
    </row>
    <row r="41" spans="1:15" s="23" customFormat="1" ht="25.5" customHeight="1" x14ac:dyDescent="0.15">
      <c r="A41" s="12">
        <v>39</v>
      </c>
      <c r="B41" s="12">
        <v>23</v>
      </c>
      <c r="C41" s="13" t="s">
        <v>156</v>
      </c>
      <c r="D41" s="14">
        <v>115.1</v>
      </c>
      <c r="E41" s="14">
        <v>751.6</v>
      </c>
      <c r="F41" s="15">
        <f>(D41-E41)/E41</f>
        <v>-0.84686003193187864</v>
      </c>
      <c r="G41" s="16">
        <v>16</v>
      </c>
      <c r="H41" s="16">
        <v>3</v>
      </c>
      <c r="I41" s="12">
        <f>G41/H41</f>
        <v>5.333333333333333</v>
      </c>
      <c r="J41" s="12">
        <v>1</v>
      </c>
      <c r="K41" s="21">
        <v>10</v>
      </c>
      <c r="L41" s="14">
        <v>11526</v>
      </c>
      <c r="M41" s="16">
        <v>1777</v>
      </c>
      <c r="N41" s="17">
        <v>45345</v>
      </c>
      <c r="O41" s="18" t="s">
        <v>157</v>
      </c>
    </row>
    <row r="42" spans="1:15" s="23" customFormat="1" ht="25.5" customHeight="1" x14ac:dyDescent="0.15">
      <c r="A42" s="12">
        <v>40</v>
      </c>
      <c r="B42" s="12">
        <v>29</v>
      </c>
      <c r="C42" s="13" t="s">
        <v>170</v>
      </c>
      <c r="D42" s="14">
        <v>105</v>
      </c>
      <c r="E42" s="14">
        <v>393</v>
      </c>
      <c r="F42" s="15">
        <f>(D42-E42)/E42</f>
        <v>-0.73282442748091603</v>
      </c>
      <c r="G42" s="16">
        <v>18</v>
      </c>
      <c r="H42" s="16">
        <v>3</v>
      </c>
      <c r="I42" s="12">
        <f>G42/H42</f>
        <v>6</v>
      </c>
      <c r="J42" s="12">
        <v>2</v>
      </c>
      <c r="K42" s="12">
        <v>6</v>
      </c>
      <c r="L42" s="14">
        <v>25772.799999999999</v>
      </c>
      <c r="M42" s="16">
        <v>1688</v>
      </c>
      <c r="N42" s="17">
        <v>45379</v>
      </c>
      <c r="O42" s="18" t="s">
        <v>40</v>
      </c>
    </row>
    <row r="43" spans="1:15" s="23" customFormat="1" ht="25.5" customHeight="1" x14ac:dyDescent="0.15">
      <c r="A43" s="12">
        <v>41</v>
      </c>
      <c r="B43" s="12">
        <v>37</v>
      </c>
      <c r="C43" s="13" t="s">
        <v>177</v>
      </c>
      <c r="D43" s="14">
        <v>97.3</v>
      </c>
      <c r="E43" s="14">
        <v>132.40000000000009</v>
      </c>
      <c r="F43" s="15">
        <f>(D43-E43)/E43</f>
        <v>-0.26510574018126942</v>
      </c>
      <c r="G43" s="16">
        <v>17</v>
      </c>
      <c r="H43" s="16">
        <v>2</v>
      </c>
      <c r="I43" s="12">
        <f>G43/H43</f>
        <v>8.5</v>
      </c>
      <c r="J43" s="12">
        <v>2</v>
      </c>
      <c r="K43" s="15" t="s">
        <v>17</v>
      </c>
      <c r="L43" s="14">
        <v>5971.09</v>
      </c>
      <c r="M43" s="16">
        <v>882</v>
      </c>
      <c r="N43" s="17">
        <v>45359</v>
      </c>
      <c r="O43" s="18" t="s">
        <v>97</v>
      </c>
    </row>
    <row r="44" spans="1:15" s="23" customFormat="1" ht="25.5" customHeight="1" x14ac:dyDescent="0.15">
      <c r="A44" s="12">
        <v>42</v>
      </c>
      <c r="B44" s="12">
        <v>39</v>
      </c>
      <c r="C44" s="13" t="s">
        <v>141</v>
      </c>
      <c r="D44" s="14">
        <v>40</v>
      </c>
      <c r="E44" s="14">
        <v>100</v>
      </c>
      <c r="F44" s="15">
        <f>(D44-E44)/E44</f>
        <v>-0.6</v>
      </c>
      <c r="G44" s="12">
        <v>8</v>
      </c>
      <c r="H44" s="16">
        <v>1</v>
      </c>
      <c r="I44" s="12">
        <v>8</v>
      </c>
      <c r="J44" s="12">
        <v>1</v>
      </c>
      <c r="K44" s="15" t="s">
        <v>17</v>
      </c>
      <c r="L44" s="14">
        <v>69418.329999999987</v>
      </c>
      <c r="M44" s="16">
        <v>13662</v>
      </c>
      <c r="N44" s="17">
        <v>45338</v>
      </c>
      <c r="O44" s="18" t="s">
        <v>28</v>
      </c>
    </row>
    <row r="45" spans="1:15" s="23" customFormat="1" ht="25.5" customHeight="1" x14ac:dyDescent="0.15">
      <c r="A45" s="12">
        <v>43</v>
      </c>
      <c r="B45" s="12">
        <v>40</v>
      </c>
      <c r="C45" s="13" t="s">
        <v>176</v>
      </c>
      <c r="D45" s="14">
        <v>40</v>
      </c>
      <c r="E45" s="14">
        <v>97</v>
      </c>
      <c r="F45" s="15">
        <f>(D45-E45)/E45</f>
        <v>-0.58762886597938147</v>
      </c>
      <c r="G45" s="16">
        <v>7</v>
      </c>
      <c r="H45" s="12">
        <v>1</v>
      </c>
      <c r="I45" s="12">
        <f>G45/H45</f>
        <v>7</v>
      </c>
      <c r="J45" s="12">
        <v>1</v>
      </c>
      <c r="K45" s="15" t="s">
        <v>17</v>
      </c>
      <c r="L45" s="14">
        <v>2273.8000000000002</v>
      </c>
      <c r="M45" s="16">
        <v>403</v>
      </c>
      <c r="N45" s="17">
        <v>45379</v>
      </c>
      <c r="O45" s="18" t="s">
        <v>40</v>
      </c>
    </row>
    <row r="46" spans="1:15" s="23" customFormat="1" ht="25.5" customHeight="1" x14ac:dyDescent="0.15">
      <c r="A46" s="12">
        <v>44</v>
      </c>
      <c r="B46" s="12">
        <v>27</v>
      </c>
      <c r="C46" s="13" t="s">
        <v>256</v>
      </c>
      <c r="D46" s="14">
        <v>38</v>
      </c>
      <c r="E46" s="14">
        <v>451.78</v>
      </c>
      <c r="F46" s="15">
        <f>(D46-E46)/E46</f>
        <v>-0.91588826419938907</v>
      </c>
      <c r="G46" s="16">
        <v>9</v>
      </c>
      <c r="H46" s="16">
        <v>1</v>
      </c>
      <c r="I46" s="12">
        <v>9</v>
      </c>
      <c r="J46" s="12">
        <v>1</v>
      </c>
      <c r="K46" s="21">
        <v>2</v>
      </c>
      <c r="L46" s="14">
        <v>489.78</v>
      </c>
      <c r="M46" s="16">
        <v>105</v>
      </c>
      <c r="N46" s="17">
        <v>45401</v>
      </c>
      <c r="O46" s="18" t="s">
        <v>58</v>
      </c>
    </row>
    <row r="47" spans="1:15" s="23" customFormat="1" ht="25.5" customHeight="1" x14ac:dyDescent="0.15">
      <c r="A47" s="12">
        <v>45</v>
      </c>
      <c r="B47" s="12">
        <v>42</v>
      </c>
      <c r="C47" s="13" t="s">
        <v>206</v>
      </c>
      <c r="D47" s="14">
        <v>32</v>
      </c>
      <c r="E47" s="14">
        <v>66</v>
      </c>
      <c r="F47" s="15">
        <f>(D47-E47)/E47</f>
        <v>-0.51515151515151514</v>
      </c>
      <c r="G47" s="16">
        <v>6</v>
      </c>
      <c r="H47" s="16">
        <v>1</v>
      </c>
      <c r="I47" s="12">
        <f>G47/H47</f>
        <v>6</v>
      </c>
      <c r="J47" s="12">
        <v>1</v>
      </c>
      <c r="K47" s="12">
        <v>6</v>
      </c>
      <c r="L47" s="14">
        <v>3392.33</v>
      </c>
      <c r="M47" s="16">
        <v>540</v>
      </c>
      <c r="N47" s="17">
        <v>45379</v>
      </c>
      <c r="O47" s="18" t="s">
        <v>40</v>
      </c>
    </row>
    <row r="48" spans="1:15" s="23" customFormat="1" ht="25.5" customHeight="1" x14ac:dyDescent="0.15">
      <c r="A48" s="12">
        <v>46</v>
      </c>
      <c r="B48" s="12">
        <v>34</v>
      </c>
      <c r="C48" s="13" t="s">
        <v>173</v>
      </c>
      <c r="D48" s="14">
        <v>24</v>
      </c>
      <c r="E48" s="14">
        <v>163.19999999999999</v>
      </c>
      <c r="F48" s="15">
        <f>(D48-E48)/E48</f>
        <v>-0.8529411764705882</v>
      </c>
      <c r="G48" s="16">
        <v>4</v>
      </c>
      <c r="H48" s="16">
        <v>1</v>
      </c>
      <c r="I48" s="12">
        <f>G48/H48</f>
        <v>4</v>
      </c>
      <c r="J48" s="12">
        <v>1</v>
      </c>
      <c r="K48" s="21">
        <v>6</v>
      </c>
      <c r="L48" s="14">
        <v>7284</v>
      </c>
      <c r="M48" s="16">
        <v>653</v>
      </c>
      <c r="N48" s="17">
        <v>45379</v>
      </c>
      <c r="O48" s="18" t="s">
        <v>40</v>
      </c>
    </row>
    <row r="49" spans="1:15" s="76" customFormat="1" ht="25.5" customHeight="1" x14ac:dyDescent="0.2">
      <c r="A49" s="70"/>
      <c r="B49" s="71"/>
      <c r="C49" s="72" t="s">
        <v>269</v>
      </c>
      <c r="D49" s="71">
        <f>SUBTOTAL(109,Table1324587910111213141516171819202122232624252728293031323334353637383456789101112131415171618[Pajamos 
(GBO)])</f>
        <v>207410.91999999998</v>
      </c>
      <c r="E49" s="71" t="s">
        <v>262</v>
      </c>
      <c r="F49" s="33">
        <f t="shared" ref="F39:F49" si="0">(D49-E49)/E49</f>
        <v>-0.38319023148478581</v>
      </c>
      <c r="G49" s="73">
        <f>SUBTOTAL(109,Table1324587910111213141516171819202122232624252728293031323334353637383456789101112131415171618[Žiūrovų sk. 
(ADM)])</f>
        <v>31918</v>
      </c>
      <c r="H49" s="71"/>
      <c r="I49" s="71"/>
      <c r="J49" s="71"/>
      <c r="K49" s="71"/>
      <c r="L49" s="71"/>
      <c r="M49" s="73"/>
      <c r="N49" s="74"/>
      <c r="O49" s="75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3D4F-6F21-44FF-A2E9-92DE0F97D706}">
  <dimension ref="A1:P54"/>
  <sheetViews>
    <sheetView topLeftCell="A34" zoomScale="60" zoomScaleNormal="60" workbookViewId="0">
      <selection activeCell="C51" sqref="C51:O51"/>
    </sheetView>
  </sheetViews>
  <sheetFormatPr defaultColWidth="3.796875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8" width="14.5" style="45" customWidth="1"/>
    <col min="9" max="11" width="14.5" style="41" customWidth="1"/>
    <col min="12" max="12" width="14.5" style="43" customWidth="1"/>
    <col min="13" max="13" width="14.5" style="61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/>
  </cols>
  <sheetData>
    <row r="1" spans="1:15" s="1" customFormat="1" ht="40.5" customHeight="1" thickBot="1" x14ac:dyDescent="0.25">
      <c r="A1" s="77" t="s">
        <v>252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4" t="s">
        <v>15</v>
      </c>
      <c r="C3" s="13" t="s">
        <v>246</v>
      </c>
      <c r="D3" s="14">
        <v>61747.3</v>
      </c>
      <c r="E3" s="14" t="s">
        <v>17</v>
      </c>
      <c r="F3" s="15" t="s">
        <v>17</v>
      </c>
      <c r="G3" s="16">
        <v>8326</v>
      </c>
      <c r="H3" s="16">
        <v>259</v>
      </c>
      <c r="I3" s="12">
        <f t="shared" ref="I3:I8" si="0">G3/H3</f>
        <v>32.146718146718143</v>
      </c>
      <c r="J3" s="12">
        <v>16</v>
      </c>
      <c r="K3" s="12">
        <v>1</v>
      </c>
      <c r="L3" s="14">
        <v>64189.19</v>
      </c>
      <c r="M3" s="16">
        <v>8676</v>
      </c>
      <c r="N3" s="17">
        <v>45401</v>
      </c>
      <c r="O3" s="18" t="s">
        <v>30</v>
      </c>
    </row>
    <row r="4" spans="1:15" s="19" customFormat="1" ht="25.5" customHeight="1" x14ac:dyDescent="0.2">
      <c r="A4" s="12">
        <v>2</v>
      </c>
      <c r="B4" s="12">
        <v>1</v>
      </c>
      <c r="C4" s="13" t="s">
        <v>169</v>
      </c>
      <c r="D4" s="14">
        <v>57920.36</v>
      </c>
      <c r="E4" s="14">
        <v>64595.07</v>
      </c>
      <c r="F4" s="15">
        <f>(D4-E4)/E4</f>
        <v>-0.10333157004087153</v>
      </c>
      <c r="G4" s="16">
        <v>10118</v>
      </c>
      <c r="H4" s="16">
        <v>355</v>
      </c>
      <c r="I4" s="12">
        <f t="shared" si="0"/>
        <v>28.501408450704226</v>
      </c>
      <c r="J4" s="12">
        <v>18</v>
      </c>
      <c r="K4" s="12">
        <v>7</v>
      </c>
      <c r="L4" s="14">
        <v>792485.45</v>
      </c>
      <c r="M4" s="16">
        <v>137221</v>
      </c>
      <c r="N4" s="17">
        <v>45359</v>
      </c>
      <c r="O4" s="18" t="s">
        <v>22</v>
      </c>
    </row>
    <row r="5" spans="1:15" s="19" customFormat="1" ht="25.5" customHeight="1" x14ac:dyDescent="0.2">
      <c r="A5" s="12">
        <v>3</v>
      </c>
      <c r="B5" s="12" t="s">
        <v>15</v>
      </c>
      <c r="C5" s="13" t="s">
        <v>253</v>
      </c>
      <c r="D5" s="14">
        <v>40069.629999999997</v>
      </c>
      <c r="E5" s="15" t="s">
        <v>17</v>
      </c>
      <c r="F5" s="15" t="s">
        <v>17</v>
      </c>
      <c r="G5" s="16">
        <v>7661</v>
      </c>
      <c r="H5" s="16">
        <v>239</v>
      </c>
      <c r="I5" s="12">
        <f t="shared" si="0"/>
        <v>32.054393305439334</v>
      </c>
      <c r="J5" s="12">
        <v>19</v>
      </c>
      <c r="K5" s="21">
        <v>1</v>
      </c>
      <c r="L5" s="14">
        <v>40069.629999999997</v>
      </c>
      <c r="M5" s="16">
        <v>7661</v>
      </c>
      <c r="N5" s="17">
        <v>45401</v>
      </c>
      <c r="O5" s="18" t="s">
        <v>28</v>
      </c>
    </row>
    <row r="6" spans="1:15" s="19" customFormat="1" ht="25.5" customHeight="1" x14ac:dyDescent="0.2">
      <c r="A6" s="12">
        <v>4</v>
      </c>
      <c r="B6" s="12" t="s">
        <v>15</v>
      </c>
      <c r="C6" s="13" t="s">
        <v>249</v>
      </c>
      <c r="D6" s="14">
        <v>25388.06</v>
      </c>
      <c r="E6" s="15" t="s">
        <v>17</v>
      </c>
      <c r="F6" s="15" t="s">
        <v>17</v>
      </c>
      <c r="G6" s="16">
        <v>4059</v>
      </c>
      <c r="H6" s="16">
        <v>186</v>
      </c>
      <c r="I6" s="12">
        <f t="shared" si="0"/>
        <v>21.822580645161292</v>
      </c>
      <c r="J6" s="12">
        <v>14</v>
      </c>
      <c r="K6" s="12">
        <v>1</v>
      </c>
      <c r="L6" s="14">
        <v>26083.24</v>
      </c>
      <c r="M6" s="16">
        <v>4163</v>
      </c>
      <c r="N6" s="17">
        <v>45401</v>
      </c>
      <c r="O6" s="18" t="s">
        <v>22</v>
      </c>
    </row>
    <row r="7" spans="1:15" s="23" customFormat="1" ht="25.5" customHeight="1" x14ac:dyDescent="0.15">
      <c r="A7" s="12">
        <v>5</v>
      </c>
      <c r="B7" s="12">
        <v>3</v>
      </c>
      <c r="C7" s="13" t="s">
        <v>237</v>
      </c>
      <c r="D7" s="14">
        <v>23345.49</v>
      </c>
      <c r="E7" s="14">
        <v>32409.54</v>
      </c>
      <c r="F7" s="15">
        <f t="shared" ref="F7:F15" si="1">(D7-E7)/E7</f>
        <v>-0.27967228168002384</v>
      </c>
      <c r="G7" s="16">
        <v>3669</v>
      </c>
      <c r="H7" s="16">
        <v>128</v>
      </c>
      <c r="I7" s="12">
        <f t="shared" si="0"/>
        <v>28.6640625</v>
      </c>
      <c r="J7" s="12">
        <v>18</v>
      </c>
      <c r="K7" s="12">
        <v>2</v>
      </c>
      <c r="L7" s="14">
        <v>63915.02</v>
      </c>
      <c r="M7" s="16">
        <v>9389</v>
      </c>
      <c r="N7" s="17">
        <v>45394</v>
      </c>
      <c r="O7" s="18" t="s">
        <v>22</v>
      </c>
    </row>
    <row r="8" spans="1:15" s="23" customFormat="1" ht="25.5" customHeight="1" x14ac:dyDescent="0.15">
      <c r="A8" s="12">
        <v>6</v>
      </c>
      <c r="B8" s="12">
        <v>5</v>
      </c>
      <c r="C8" s="13" t="s">
        <v>198</v>
      </c>
      <c r="D8" s="14">
        <v>23316.43</v>
      </c>
      <c r="E8" s="14">
        <v>28252.62</v>
      </c>
      <c r="F8" s="15">
        <f t="shared" si="1"/>
        <v>-0.17471618561393595</v>
      </c>
      <c r="G8" s="16">
        <v>3659</v>
      </c>
      <c r="H8" s="16">
        <v>165</v>
      </c>
      <c r="I8" s="12">
        <f t="shared" si="0"/>
        <v>22.175757575757576</v>
      </c>
      <c r="J8" s="12">
        <v>10</v>
      </c>
      <c r="K8" s="12">
        <v>4</v>
      </c>
      <c r="L8" s="14">
        <v>175342.01</v>
      </c>
      <c r="M8" s="16">
        <v>24888</v>
      </c>
      <c r="N8" s="17">
        <v>45380</v>
      </c>
      <c r="O8" s="18" t="s">
        <v>20</v>
      </c>
    </row>
    <row r="9" spans="1:15" s="23" customFormat="1" ht="25.5" customHeight="1" x14ac:dyDescent="0.15">
      <c r="A9" s="12">
        <v>7</v>
      </c>
      <c r="B9" s="12">
        <v>2</v>
      </c>
      <c r="C9" s="13" t="s">
        <v>245</v>
      </c>
      <c r="D9" s="14">
        <v>20336.38</v>
      </c>
      <c r="E9" s="14">
        <v>33353.24</v>
      </c>
      <c r="F9" s="15">
        <f t="shared" si="1"/>
        <v>-0.39027272912616578</v>
      </c>
      <c r="G9" s="16">
        <v>3515</v>
      </c>
      <c r="H9" s="12" t="s">
        <v>17</v>
      </c>
      <c r="I9" s="12" t="s">
        <v>17</v>
      </c>
      <c r="J9" s="12">
        <v>15</v>
      </c>
      <c r="K9" s="12">
        <v>2</v>
      </c>
      <c r="L9" s="14">
        <v>53689.619999999995</v>
      </c>
      <c r="M9" s="16">
        <v>9210</v>
      </c>
      <c r="N9" s="17">
        <v>45394</v>
      </c>
      <c r="O9" s="18" t="s">
        <v>137</v>
      </c>
    </row>
    <row r="10" spans="1:15" s="23" customFormat="1" ht="25.5" customHeight="1" x14ac:dyDescent="0.15">
      <c r="A10" s="12">
        <v>8</v>
      </c>
      <c r="B10" s="12">
        <v>4</v>
      </c>
      <c r="C10" s="13" t="s">
        <v>247</v>
      </c>
      <c r="D10" s="14">
        <v>16195.86</v>
      </c>
      <c r="E10" s="14">
        <v>32274.61</v>
      </c>
      <c r="F10" s="15">
        <f t="shared" si="1"/>
        <v>-0.49818572555950325</v>
      </c>
      <c r="G10" s="16">
        <v>2626</v>
      </c>
      <c r="H10" s="16">
        <v>124</v>
      </c>
      <c r="I10" s="12">
        <v>27.345794392523363</v>
      </c>
      <c r="J10" s="12">
        <v>15</v>
      </c>
      <c r="K10" s="12">
        <v>2</v>
      </c>
      <c r="L10" s="14">
        <v>48470.47</v>
      </c>
      <c r="M10" s="16">
        <v>6885</v>
      </c>
      <c r="N10" s="17">
        <v>45394</v>
      </c>
      <c r="O10" s="18" t="s">
        <v>248</v>
      </c>
    </row>
    <row r="11" spans="1:15" s="23" customFormat="1" ht="25.5" customHeight="1" x14ac:dyDescent="0.15">
      <c r="A11" s="12">
        <v>9</v>
      </c>
      <c r="B11" s="12">
        <v>6</v>
      </c>
      <c r="C11" s="13" t="s">
        <v>160</v>
      </c>
      <c r="D11" s="14">
        <v>14636.84</v>
      </c>
      <c r="E11" s="14">
        <v>23848.79</v>
      </c>
      <c r="F11" s="15">
        <f t="shared" si="1"/>
        <v>-0.38626487968571993</v>
      </c>
      <c r="G11" s="16">
        <v>2229</v>
      </c>
      <c r="H11" s="16">
        <v>93</v>
      </c>
      <c r="I11" s="12">
        <f>G11/H11</f>
        <v>23.967741935483872</v>
      </c>
      <c r="J11" s="12">
        <v>6</v>
      </c>
      <c r="K11" s="12">
        <v>8</v>
      </c>
      <c r="L11" s="14">
        <v>805807.82</v>
      </c>
      <c r="M11" s="16">
        <v>101155</v>
      </c>
      <c r="N11" s="17">
        <v>45352</v>
      </c>
      <c r="O11" s="18" t="s">
        <v>20</v>
      </c>
    </row>
    <row r="12" spans="1:15" s="23" customFormat="1" ht="25.5" customHeight="1" x14ac:dyDescent="0.15">
      <c r="A12" s="12">
        <v>10</v>
      </c>
      <c r="B12" s="12">
        <v>9</v>
      </c>
      <c r="C12" s="13" t="s">
        <v>201</v>
      </c>
      <c r="D12" s="14">
        <v>7390.51</v>
      </c>
      <c r="E12" s="14">
        <v>9553</v>
      </c>
      <c r="F12" s="15">
        <f t="shared" si="1"/>
        <v>-0.22636763320422901</v>
      </c>
      <c r="G12" s="16">
        <v>1177</v>
      </c>
      <c r="H12" s="16">
        <v>38</v>
      </c>
      <c r="I12" s="12">
        <f>G12/H12</f>
        <v>30.973684210526315</v>
      </c>
      <c r="J12" s="12">
        <v>12</v>
      </c>
      <c r="K12" s="12">
        <v>5</v>
      </c>
      <c r="L12" s="14">
        <v>51153.96</v>
      </c>
      <c r="M12" s="16">
        <v>7895</v>
      </c>
      <c r="N12" s="17">
        <v>45379</v>
      </c>
      <c r="O12" s="18" t="s">
        <v>40</v>
      </c>
    </row>
    <row r="13" spans="1:15" s="23" customFormat="1" ht="25.5" customHeight="1" x14ac:dyDescent="0.15">
      <c r="A13" s="12">
        <v>11</v>
      </c>
      <c r="B13" s="12">
        <v>7</v>
      </c>
      <c r="C13" s="13" t="s">
        <v>244</v>
      </c>
      <c r="D13" s="14">
        <v>6602</v>
      </c>
      <c r="E13" s="14">
        <v>15754</v>
      </c>
      <c r="F13" s="15">
        <f t="shared" si="1"/>
        <v>-0.58093182683762856</v>
      </c>
      <c r="G13" s="16">
        <v>1301</v>
      </c>
      <c r="H13" s="21" t="s">
        <v>17</v>
      </c>
      <c r="I13" s="21" t="s">
        <v>17</v>
      </c>
      <c r="J13" s="12">
        <v>17</v>
      </c>
      <c r="K13" s="12">
        <v>2</v>
      </c>
      <c r="L13" s="14">
        <v>22355</v>
      </c>
      <c r="M13" s="16">
        <v>4456</v>
      </c>
      <c r="N13" s="17">
        <v>45394</v>
      </c>
      <c r="O13" s="18" t="s">
        <v>140</v>
      </c>
    </row>
    <row r="14" spans="1:15" s="23" customFormat="1" ht="25.5" customHeight="1" x14ac:dyDescent="0.15">
      <c r="A14" s="12">
        <v>12</v>
      </c>
      <c r="B14" s="12">
        <v>10</v>
      </c>
      <c r="C14" s="13" t="s">
        <v>187</v>
      </c>
      <c r="D14" s="14">
        <v>5711.12</v>
      </c>
      <c r="E14" s="14">
        <v>8874.27</v>
      </c>
      <c r="F14" s="15">
        <f t="shared" si="1"/>
        <v>-0.35644058609891299</v>
      </c>
      <c r="G14" s="16">
        <v>920</v>
      </c>
      <c r="H14" s="16">
        <v>42</v>
      </c>
      <c r="I14" s="12">
        <f t="shared" ref="I14:I21" si="2">G14/H14</f>
        <v>21.904761904761905</v>
      </c>
      <c r="J14" s="12">
        <v>5</v>
      </c>
      <c r="K14" s="12">
        <v>5</v>
      </c>
      <c r="L14" s="14">
        <v>86287.18</v>
      </c>
      <c r="M14" s="16">
        <v>13663</v>
      </c>
      <c r="N14" s="17">
        <v>45373</v>
      </c>
      <c r="O14" s="18" t="s">
        <v>182</v>
      </c>
    </row>
    <row r="15" spans="1:15" s="23" customFormat="1" ht="25.5" customHeight="1" x14ac:dyDescent="0.15">
      <c r="A15" s="12">
        <v>13</v>
      </c>
      <c r="B15" s="12">
        <v>8</v>
      </c>
      <c r="C15" s="13" t="s">
        <v>197</v>
      </c>
      <c r="D15" s="14">
        <v>3930.2</v>
      </c>
      <c r="E15" s="14">
        <v>11287.5</v>
      </c>
      <c r="F15" s="15">
        <f t="shared" si="1"/>
        <v>-0.65180952380952384</v>
      </c>
      <c r="G15" s="16">
        <v>748</v>
      </c>
      <c r="H15" s="16">
        <v>51</v>
      </c>
      <c r="I15" s="12">
        <f t="shared" si="2"/>
        <v>14.666666666666666</v>
      </c>
      <c r="J15" s="12">
        <v>8</v>
      </c>
      <c r="K15" s="21">
        <v>5</v>
      </c>
      <c r="L15" s="14">
        <v>65177.77</v>
      </c>
      <c r="M15" s="16">
        <v>12819</v>
      </c>
      <c r="N15" s="17">
        <v>45373</v>
      </c>
      <c r="O15" s="18" t="s">
        <v>51</v>
      </c>
    </row>
    <row r="16" spans="1:15" s="23" customFormat="1" ht="25.5" customHeight="1" x14ac:dyDescent="0.15">
      <c r="A16" s="12">
        <v>14</v>
      </c>
      <c r="B16" s="12" t="s">
        <v>15</v>
      </c>
      <c r="C16" s="13" t="s">
        <v>255</v>
      </c>
      <c r="D16" s="14">
        <v>3889.5</v>
      </c>
      <c r="E16" s="14" t="s">
        <v>17</v>
      </c>
      <c r="F16" s="15" t="s">
        <v>17</v>
      </c>
      <c r="G16" s="16">
        <v>703</v>
      </c>
      <c r="H16" s="16">
        <v>16</v>
      </c>
      <c r="I16" s="12">
        <f t="shared" si="2"/>
        <v>43.9375</v>
      </c>
      <c r="J16" s="12">
        <v>6</v>
      </c>
      <c r="K16" s="21">
        <v>1</v>
      </c>
      <c r="L16" s="14">
        <v>3889.5</v>
      </c>
      <c r="M16" s="16">
        <v>703</v>
      </c>
      <c r="N16" s="17">
        <v>45401</v>
      </c>
      <c r="O16" s="18" t="s">
        <v>34</v>
      </c>
    </row>
    <row r="17" spans="1:15" s="23" customFormat="1" ht="25.5" customHeight="1" x14ac:dyDescent="0.15">
      <c r="A17" s="12">
        <v>15</v>
      </c>
      <c r="B17" s="12" t="s">
        <v>36</v>
      </c>
      <c r="C17" s="13" t="s">
        <v>254</v>
      </c>
      <c r="D17" s="14">
        <v>3797.64</v>
      </c>
      <c r="E17" s="14" t="s">
        <v>17</v>
      </c>
      <c r="F17" s="15" t="s">
        <v>17</v>
      </c>
      <c r="G17" s="16">
        <v>678</v>
      </c>
      <c r="H17" s="16">
        <v>9</v>
      </c>
      <c r="I17" s="12">
        <f t="shared" si="2"/>
        <v>75.333333333333329</v>
      </c>
      <c r="J17" s="12">
        <v>9</v>
      </c>
      <c r="K17" s="21">
        <v>0</v>
      </c>
      <c r="L17" s="14">
        <v>3797.64</v>
      </c>
      <c r="M17" s="16">
        <v>678</v>
      </c>
      <c r="N17" s="17" t="s">
        <v>38</v>
      </c>
      <c r="O17" s="18" t="s">
        <v>30</v>
      </c>
    </row>
    <row r="18" spans="1:15" s="23" customFormat="1" ht="25.5" customHeight="1" x14ac:dyDescent="0.15">
      <c r="A18" s="12">
        <v>16</v>
      </c>
      <c r="B18" s="12" t="s">
        <v>36</v>
      </c>
      <c r="C18" s="24" t="s">
        <v>258</v>
      </c>
      <c r="D18" s="25">
        <v>3783.44</v>
      </c>
      <c r="E18" s="14" t="s">
        <v>17</v>
      </c>
      <c r="F18" s="15" t="s">
        <v>17</v>
      </c>
      <c r="G18" s="26">
        <v>505</v>
      </c>
      <c r="H18" s="26">
        <v>11</v>
      </c>
      <c r="I18" s="27">
        <f t="shared" si="2"/>
        <v>45.909090909090907</v>
      </c>
      <c r="J18" s="27">
        <v>11</v>
      </c>
      <c r="K18" s="27">
        <v>0</v>
      </c>
      <c r="L18" s="14">
        <v>3783.44</v>
      </c>
      <c r="M18" s="16">
        <v>505</v>
      </c>
      <c r="N18" s="17" t="s">
        <v>38</v>
      </c>
      <c r="O18" s="18" t="s">
        <v>22</v>
      </c>
    </row>
    <row r="19" spans="1:15" s="23" customFormat="1" ht="25.5" customHeight="1" x14ac:dyDescent="0.15">
      <c r="A19" s="12">
        <v>17</v>
      </c>
      <c r="B19" s="12">
        <v>12</v>
      </c>
      <c r="C19" s="13" t="s">
        <v>200</v>
      </c>
      <c r="D19" s="14">
        <v>3323.79</v>
      </c>
      <c r="E19" s="14">
        <v>7936</v>
      </c>
      <c r="F19" s="15">
        <f t="shared" ref="F19:F27" si="3">(D19-E19)/E19</f>
        <v>-0.58117565524193548</v>
      </c>
      <c r="G19" s="16">
        <v>550</v>
      </c>
      <c r="H19" s="16">
        <v>20</v>
      </c>
      <c r="I19" s="12">
        <f t="shared" si="2"/>
        <v>27.5</v>
      </c>
      <c r="J19" s="12">
        <v>9</v>
      </c>
      <c r="K19" s="12">
        <v>5</v>
      </c>
      <c r="L19" s="14">
        <v>60934.54</v>
      </c>
      <c r="M19" s="16">
        <v>9288</v>
      </c>
      <c r="N19" s="17">
        <v>45379</v>
      </c>
      <c r="O19" s="18" t="s">
        <v>40</v>
      </c>
    </row>
    <row r="20" spans="1:15" s="23" customFormat="1" ht="25.5" customHeight="1" x14ac:dyDescent="0.15">
      <c r="A20" s="12">
        <v>18</v>
      </c>
      <c r="B20" s="12">
        <v>13</v>
      </c>
      <c r="C20" s="13" t="s">
        <v>199</v>
      </c>
      <c r="D20" s="14">
        <v>3237.61</v>
      </c>
      <c r="E20" s="14">
        <v>5529.24</v>
      </c>
      <c r="F20" s="15">
        <f t="shared" si="3"/>
        <v>-0.41445659801347018</v>
      </c>
      <c r="G20" s="16">
        <v>555</v>
      </c>
      <c r="H20" s="16">
        <v>18</v>
      </c>
      <c r="I20" s="12">
        <f t="shared" si="2"/>
        <v>30.833333333333332</v>
      </c>
      <c r="J20" s="12">
        <v>3</v>
      </c>
      <c r="K20" s="21">
        <v>5</v>
      </c>
      <c r="L20" s="14">
        <v>68534.37</v>
      </c>
      <c r="M20" s="16">
        <v>10062</v>
      </c>
      <c r="N20" s="17">
        <v>45373</v>
      </c>
      <c r="O20" s="18" t="s">
        <v>51</v>
      </c>
    </row>
    <row r="21" spans="1:15" s="23" customFormat="1" ht="25.5" customHeight="1" x14ac:dyDescent="0.15">
      <c r="A21" s="12">
        <v>19</v>
      </c>
      <c r="B21" s="12">
        <v>11</v>
      </c>
      <c r="C21" s="13" t="s">
        <v>215</v>
      </c>
      <c r="D21" s="14">
        <v>1941.17</v>
      </c>
      <c r="E21" s="14">
        <v>8013.89</v>
      </c>
      <c r="F21" s="15">
        <f t="shared" si="3"/>
        <v>-0.75777431434671549</v>
      </c>
      <c r="G21" s="16">
        <v>309</v>
      </c>
      <c r="H21" s="16">
        <v>21</v>
      </c>
      <c r="I21" s="12">
        <f t="shared" si="2"/>
        <v>14.714285714285714</v>
      </c>
      <c r="J21" s="12">
        <v>4</v>
      </c>
      <c r="K21" s="12">
        <v>3</v>
      </c>
      <c r="L21" s="14">
        <v>29170.77</v>
      </c>
      <c r="M21" s="16">
        <v>4058</v>
      </c>
      <c r="N21" s="17">
        <v>45387</v>
      </c>
      <c r="O21" s="18" t="s">
        <v>32</v>
      </c>
    </row>
    <row r="22" spans="1:15" s="23" customFormat="1" ht="25.5" customHeight="1" x14ac:dyDescent="0.15">
      <c r="A22" s="12">
        <v>20</v>
      </c>
      <c r="B22" s="27">
        <v>16</v>
      </c>
      <c r="C22" s="13" t="s">
        <v>86</v>
      </c>
      <c r="D22" s="14">
        <v>1130.6399999999999</v>
      </c>
      <c r="E22" s="14">
        <v>2122.8199999999997</v>
      </c>
      <c r="F22" s="15">
        <f t="shared" si="3"/>
        <v>-0.46738772010815799</v>
      </c>
      <c r="G22" s="16">
        <v>182</v>
      </c>
      <c r="H22" s="15" t="s">
        <v>17</v>
      </c>
      <c r="I22" s="15" t="s">
        <v>17</v>
      </c>
      <c r="J22" s="12">
        <v>1</v>
      </c>
      <c r="K22" s="21">
        <v>14</v>
      </c>
      <c r="L22" s="14">
        <v>1309271.1499999999</v>
      </c>
      <c r="M22" s="16">
        <v>193034</v>
      </c>
      <c r="N22" s="17">
        <v>45310</v>
      </c>
      <c r="O22" s="18" t="s">
        <v>87</v>
      </c>
    </row>
    <row r="23" spans="1:15" s="23" customFormat="1" ht="25.5" customHeight="1" x14ac:dyDescent="0.15">
      <c r="A23" s="12">
        <v>21</v>
      </c>
      <c r="B23" s="12">
        <v>18</v>
      </c>
      <c r="C23" s="13" t="s">
        <v>222</v>
      </c>
      <c r="D23" s="14">
        <v>1123.2000000000003</v>
      </c>
      <c r="E23" s="14">
        <v>1462.9999999999998</v>
      </c>
      <c r="F23" s="15">
        <f t="shared" si="3"/>
        <v>-0.23226247436773723</v>
      </c>
      <c r="G23" s="16">
        <v>160</v>
      </c>
      <c r="H23" s="16">
        <v>11</v>
      </c>
      <c r="I23" s="21">
        <f>G23/H23</f>
        <v>14.545454545454545</v>
      </c>
      <c r="J23" s="12">
        <v>4</v>
      </c>
      <c r="K23" s="21">
        <v>3</v>
      </c>
      <c r="L23" s="14">
        <v>7713.1</v>
      </c>
      <c r="M23" s="14">
        <v>1277</v>
      </c>
      <c r="N23" s="17">
        <v>45387</v>
      </c>
      <c r="O23" s="18" t="s">
        <v>97</v>
      </c>
    </row>
    <row r="24" spans="1:15" s="23" customFormat="1" ht="25.5" customHeight="1" x14ac:dyDescent="0.15">
      <c r="A24" s="12">
        <v>22</v>
      </c>
      <c r="B24" s="12">
        <v>17</v>
      </c>
      <c r="C24" s="13" t="s">
        <v>171</v>
      </c>
      <c r="D24" s="14">
        <v>1063.55</v>
      </c>
      <c r="E24" s="14">
        <v>1950</v>
      </c>
      <c r="F24" s="15">
        <f t="shared" si="3"/>
        <v>-0.45458974358974363</v>
      </c>
      <c r="G24" s="16">
        <v>171</v>
      </c>
      <c r="H24" s="16">
        <v>6</v>
      </c>
      <c r="I24" s="12">
        <f>G24/H24</f>
        <v>28.5</v>
      </c>
      <c r="J24" s="12">
        <v>4</v>
      </c>
      <c r="K24" s="21">
        <v>5</v>
      </c>
      <c r="L24" s="14">
        <v>36657.19</v>
      </c>
      <c r="M24" s="16">
        <v>3779</v>
      </c>
      <c r="N24" s="17">
        <v>45379</v>
      </c>
      <c r="O24" s="18" t="s">
        <v>40</v>
      </c>
    </row>
    <row r="25" spans="1:15" s="23" customFormat="1" ht="25.5" customHeight="1" x14ac:dyDescent="0.15">
      <c r="A25" s="12">
        <v>23</v>
      </c>
      <c r="B25" s="12">
        <v>25</v>
      </c>
      <c r="C25" s="13" t="s">
        <v>156</v>
      </c>
      <c r="D25" s="14">
        <v>751.6</v>
      </c>
      <c r="E25" s="14">
        <v>514.79999999999995</v>
      </c>
      <c r="F25" s="15">
        <f t="shared" si="3"/>
        <v>0.45998445998446014</v>
      </c>
      <c r="G25" s="16">
        <v>118</v>
      </c>
      <c r="H25" s="16">
        <v>5</v>
      </c>
      <c r="I25" s="12">
        <f>G25/H25</f>
        <v>23.6</v>
      </c>
      <c r="J25" s="12">
        <v>2</v>
      </c>
      <c r="K25" s="21">
        <v>9</v>
      </c>
      <c r="L25" s="14">
        <v>11410.9</v>
      </c>
      <c r="M25" s="16">
        <v>1761</v>
      </c>
      <c r="N25" s="17">
        <v>45345</v>
      </c>
      <c r="O25" s="18" t="s">
        <v>157</v>
      </c>
    </row>
    <row r="26" spans="1:15" s="23" customFormat="1" ht="25.5" customHeight="1" x14ac:dyDescent="0.15">
      <c r="A26" s="12">
        <v>24</v>
      </c>
      <c r="B26" s="12">
        <v>26</v>
      </c>
      <c r="C26" s="13" t="s">
        <v>84</v>
      </c>
      <c r="D26" s="14">
        <v>744.9</v>
      </c>
      <c r="E26" s="14">
        <v>493.2</v>
      </c>
      <c r="F26" s="15">
        <f t="shared" si="3"/>
        <v>0.51034063260340634</v>
      </c>
      <c r="G26" s="16">
        <v>107</v>
      </c>
      <c r="H26" s="16">
        <v>3</v>
      </c>
      <c r="I26" s="12">
        <v>56.5</v>
      </c>
      <c r="J26" s="12">
        <v>2</v>
      </c>
      <c r="K26" s="12">
        <v>14</v>
      </c>
      <c r="L26" s="14">
        <v>361849.55</v>
      </c>
      <c r="M26" s="16">
        <v>51860</v>
      </c>
      <c r="N26" s="17">
        <v>45310</v>
      </c>
      <c r="O26" s="18" t="s">
        <v>32</v>
      </c>
    </row>
    <row r="27" spans="1:15" s="23" customFormat="1" ht="25.5" customHeight="1" x14ac:dyDescent="0.15">
      <c r="A27" s="12">
        <v>25</v>
      </c>
      <c r="B27" s="12">
        <v>14</v>
      </c>
      <c r="C27" s="13" t="s">
        <v>214</v>
      </c>
      <c r="D27" s="14">
        <v>573.79999999999995</v>
      </c>
      <c r="E27" s="14">
        <v>4487.24</v>
      </c>
      <c r="F27" s="15">
        <f t="shared" si="3"/>
        <v>-0.87212629589680957</v>
      </c>
      <c r="G27" s="16">
        <v>573.79999999999995</v>
      </c>
      <c r="H27" s="16">
        <v>573.79999999999995</v>
      </c>
      <c r="I27" s="12">
        <f t="shared" ref="I27:I32" si="4">G27/H27</f>
        <v>1</v>
      </c>
      <c r="J27" s="12">
        <v>2</v>
      </c>
      <c r="K27" s="12">
        <v>3</v>
      </c>
      <c r="L27" s="14">
        <v>18265.38</v>
      </c>
      <c r="M27" s="16">
        <v>2798</v>
      </c>
      <c r="N27" s="17">
        <v>45387</v>
      </c>
      <c r="O27" s="18" t="s">
        <v>28</v>
      </c>
    </row>
    <row r="28" spans="1:15" s="23" customFormat="1" ht="25.5" customHeight="1" x14ac:dyDescent="0.15">
      <c r="A28" s="12">
        <v>26</v>
      </c>
      <c r="B28" s="14" t="s">
        <v>17</v>
      </c>
      <c r="C28" s="13" t="s">
        <v>33</v>
      </c>
      <c r="D28" s="14">
        <v>515.79999999999995</v>
      </c>
      <c r="E28" s="14" t="s">
        <v>17</v>
      </c>
      <c r="F28" s="15" t="s">
        <v>17</v>
      </c>
      <c r="G28" s="16">
        <v>68</v>
      </c>
      <c r="H28" s="16">
        <v>3</v>
      </c>
      <c r="I28" s="12">
        <f t="shared" si="4"/>
        <v>22.666666666666668</v>
      </c>
      <c r="J28" s="12">
        <v>1</v>
      </c>
      <c r="K28" s="12" t="s">
        <v>17</v>
      </c>
      <c r="L28" s="14">
        <v>51143</v>
      </c>
      <c r="M28" s="16">
        <v>8008</v>
      </c>
      <c r="N28" s="17">
        <v>45282</v>
      </c>
      <c r="O28" s="18" t="s">
        <v>34</v>
      </c>
    </row>
    <row r="29" spans="1:15" s="23" customFormat="1" ht="25.5" customHeight="1" x14ac:dyDescent="0.15">
      <c r="A29" s="12">
        <v>27</v>
      </c>
      <c r="B29" s="12" t="s">
        <v>15</v>
      </c>
      <c r="C29" s="13" t="s">
        <v>256</v>
      </c>
      <c r="D29" s="14">
        <v>451.78</v>
      </c>
      <c r="E29" s="14" t="s">
        <v>17</v>
      </c>
      <c r="F29" s="15" t="s">
        <v>17</v>
      </c>
      <c r="G29" s="16">
        <v>96</v>
      </c>
      <c r="H29" s="16">
        <v>16</v>
      </c>
      <c r="I29" s="12">
        <f t="shared" si="4"/>
        <v>6</v>
      </c>
      <c r="J29" s="12">
        <v>5</v>
      </c>
      <c r="K29" s="21">
        <v>1</v>
      </c>
      <c r="L29" s="14">
        <v>451.78</v>
      </c>
      <c r="M29" s="16">
        <v>96</v>
      </c>
      <c r="N29" s="17">
        <v>45401</v>
      </c>
      <c r="O29" s="18" t="s">
        <v>58</v>
      </c>
    </row>
    <row r="30" spans="1:15" s="23" customFormat="1" ht="25.5" customHeight="1" x14ac:dyDescent="0.15">
      <c r="A30" s="12">
        <v>28</v>
      </c>
      <c r="B30" s="12">
        <v>20</v>
      </c>
      <c r="C30" s="13" t="s">
        <v>172</v>
      </c>
      <c r="D30" s="14">
        <v>402.6</v>
      </c>
      <c r="E30" s="14">
        <v>967</v>
      </c>
      <c r="F30" s="15">
        <f t="shared" ref="F30:F36" si="5">(D30-E30)/E30</f>
        <v>-0.58366080661840747</v>
      </c>
      <c r="G30" s="16">
        <v>72</v>
      </c>
      <c r="H30" s="16">
        <v>4</v>
      </c>
      <c r="I30" s="12">
        <f t="shared" si="4"/>
        <v>18</v>
      </c>
      <c r="J30" s="12">
        <v>4</v>
      </c>
      <c r="K30" s="21">
        <v>5</v>
      </c>
      <c r="L30" s="14">
        <v>20028.599999999999</v>
      </c>
      <c r="M30" s="16">
        <v>1963</v>
      </c>
      <c r="N30" s="17">
        <v>45379</v>
      </c>
      <c r="O30" s="18" t="s">
        <v>40</v>
      </c>
    </row>
    <row r="31" spans="1:15" s="23" customFormat="1" ht="25.5" customHeight="1" x14ac:dyDescent="0.15">
      <c r="A31" s="12">
        <v>29</v>
      </c>
      <c r="B31" s="12">
        <v>30</v>
      </c>
      <c r="C31" s="13" t="s">
        <v>170</v>
      </c>
      <c r="D31" s="14">
        <v>393</v>
      </c>
      <c r="E31" s="14">
        <v>273</v>
      </c>
      <c r="F31" s="15">
        <f t="shared" si="5"/>
        <v>0.43956043956043955</v>
      </c>
      <c r="G31" s="16">
        <v>74</v>
      </c>
      <c r="H31" s="16">
        <v>2</v>
      </c>
      <c r="I31" s="12">
        <f t="shared" si="4"/>
        <v>37</v>
      </c>
      <c r="J31" s="12">
        <v>2</v>
      </c>
      <c r="K31" s="12">
        <v>5</v>
      </c>
      <c r="L31" s="14">
        <v>25667.8</v>
      </c>
      <c r="M31" s="16">
        <v>1670</v>
      </c>
      <c r="N31" s="17">
        <v>45379</v>
      </c>
      <c r="O31" s="18" t="s">
        <v>40</v>
      </c>
    </row>
    <row r="32" spans="1:15" ht="25.5" customHeight="1" x14ac:dyDescent="0.15">
      <c r="A32" s="12">
        <v>30</v>
      </c>
      <c r="B32" s="12">
        <v>36</v>
      </c>
      <c r="C32" s="13" t="s">
        <v>174</v>
      </c>
      <c r="D32" s="14">
        <v>363.6</v>
      </c>
      <c r="E32" s="14">
        <v>130.1</v>
      </c>
      <c r="F32" s="15">
        <f t="shared" si="5"/>
        <v>1.7947732513451193</v>
      </c>
      <c r="G32" s="16">
        <v>51</v>
      </c>
      <c r="H32" s="16">
        <v>6</v>
      </c>
      <c r="I32" s="12">
        <f t="shared" si="4"/>
        <v>8.5</v>
      </c>
      <c r="J32" s="12">
        <v>4</v>
      </c>
      <c r="K32" s="12">
        <v>5</v>
      </c>
      <c r="L32" s="14">
        <v>6239.95</v>
      </c>
      <c r="M32" s="16">
        <v>1180</v>
      </c>
      <c r="N32" s="17">
        <v>45379</v>
      </c>
      <c r="O32" s="18" t="s">
        <v>40</v>
      </c>
    </row>
    <row r="33" spans="1:15" s="23" customFormat="1" ht="25.5" customHeight="1" x14ac:dyDescent="0.15">
      <c r="A33" s="12">
        <v>31</v>
      </c>
      <c r="B33" s="12">
        <v>24</v>
      </c>
      <c r="C33" s="13" t="s">
        <v>223</v>
      </c>
      <c r="D33" s="14">
        <v>289</v>
      </c>
      <c r="E33" s="14">
        <v>617</v>
      </c>
      <c r="F33" s="15">
        <f t="shared" si="5"/>
        <v>-0.53160453808752028</v>
      </c>
      <c r="G33" s="16">
        <v>37</v>
      </c>
      <c r="H33" s="21" t="s">
        <v>17</v>
      </c>
      <c r="I33" s="21" t="s">
        <v>17</v>
      </c>
      <c r="J33" s="12">
        <v>2</v>
      </c>
      <c r="K33" s="21">
        <v>3</v>
      </c>
      <c r="L33" s="14">
        <v>4749</v>
      </c>
      <c r="M33" s="16">
        <v>951</v>
      </c>
      <c r="N33" s="17">
        <v>45387</v>
      </c>
      <c r="O33" s="18" t="s">
        <v>140</v>
      </c>
    </row>
    <row r="34" spans="1:15" ht="25.5" customHeight="1" x14ac:dyDescent="0.15">
      <c r="A34" s="12">
        <v>32</v>
      </c>
      <c r="B34" s="12">
        <v>38</v>
      </c>
      <c r="C34" s="13" t="s">
        <v>204</v>
      </c>
      <c r="D34" s="14">
        <v>205</v>
      </c>
      <c r="E34" s="14">
        <v>115</v>
      </c>
      <c r="F34" s="15">
        <f t="shared" si="5"/>
        <v>0.78260869565217395</v>
      </c>
      <c r="G34" s="16">
        <v>39</v>
      </c>
      <c r="H34" s="16">
        <v>3</v>
      </c>
      <c r="I34" s="12">
        <f t="shared" ref="I34:I52" si="6">G34/H34</f>
        <v>13</v>
      </c>
      <c r="J34" s="12">
        <v>3</v>
      </c>
      <c r="K34" s="12">
        <v>5</v>
      </c>
      <c r="L34" s="14">
        <v>3477.43</v>
      </c>
      <c r="M34" s="16">
        <v>578</v>
      </c>
      <c r="N34" s="17">
        <v>45379</v>
      </c>
      <c r="O34" s="18" t="s">
        <v>40</v>
      </c>
    </row>
    <row r="35" spans="1:15" s="23" customFormat="1" ht="25.5" customHeight="1" x14ac:dyDescent="0.15">
      <c r="A35" s="12">
        <v>33</v>
      </c>
      <c r="B35" s="12">
        <v>21</v>
      </c>
      <c r="C35" s="13" t="s">
        <v>142</v>
      </c>
      <c r="D35" s="14">
        <v>189.4</v>
      </c>
      <c r="E35" s="14">
        <v>827</v>
      </c>
      <c r="F35" s="15">
        <f t="shared" si="5"/>
        <v>-0.77097944377267236</v>
      </c>
      <c r="G35" s="16">
        <v>30</v>
      </c>
      <c r="H35" s="16">
        <v>3</v>
      </c>
      <c r="I35" s="12">
        <f t="shared" si="6"/>
        <v>10</v>
      </c>
      <c r="J35" s="12">
        <v>2</v>
      </c>
      <c r="K35" s="12">
        <v>9</v>
      </c>
      <c r="L35" s="14">
        <v>22273.29</v>
      </c>
      <c r="M35" s="16">
        <v>4102</v>
      </c>
      <c r="N35" s="17">
        <v>45345</v>
      </c>
      <c r="O35" s="18" t="s">
        <v>30</v>
      </c>
    </row>
    <row r="36" spans="1:15" s="23" customFormat="1" ht="25.5" customHeight="1" x14ac:dyDescent="0.15">
      <c r="A36" s="12">
        <v>34</v>
      </c>
      <c r="B36" s="12">
        <v>31</v>
      </c>
      <c r="C36" s="13" t="s">
        <v>173</v>
      </c>
      <c r="D36" s="14">
        <v>163.19999999999999</v>
      </c>
      <c r="E36" s="14">
        <v>228.2</v>
      </c>
      <c r="F36" s="15">
        <f t="shared" si="5"/>
        <v>-0.28483786152497809</v>
      </c>
      <c r="G36" s="16">
        <v>25</v>
      </c>
      <c r="H36" s="16">
        <v>2</v>
      </c>
      <c r="I36" s="12">
        <f t="shared" si="6"/>
        <v>12.5</v>
      </c>
      <c r="J36" s="12">
        <v>2</v>
      </c>
      <c r="K36" s="21">
        <v>5</v>
      </c>
      <c r="L36" s="14">
        <v>7260</v>
      </c>
      <c r="M36" s="16">
        <v>649</v>
      </c>
      <c r="N36" s="17">
        <v>45379</v>
      </c>
      <c r="O36" s="18" t="s">
        <v>40</v>
      </c>
    </row>
    <row r="37" spans="1:15" s="23" customFormat="1" ht="25.5" customHeight="1" x14ac:dyDescent="0.15">
      <c r="A37" s="12">
        <v>35</v>
      </c>
      <c r="B37" s="14" t="s">
        <v>17</v>
      </c>
      <c r="C37" s="24" t="s">
        <v>260</v>
      </c>
      <c r="D37" s="25">
        <v>157</v>
      </c>
      <c r="E37" s="14" t="s">
        <v>17</v>
      </c>
      <c r="F37" s="15" t="s">
        <v>17</v>
      </c>
      <c r="G37" s="26">
        <v>32</v>
      </c>
      <c r="H37" s="26">
        <v>1</v>
      </c>
      <c r="I37" s="27">
        <f t="shared" si="6"/>
        <v>32</v>
      </c>
      <c r="J37" s="27">
        <v>1</v>
      </c>
      <c r="K37" s="14" t="s">
        <v>17</v>
      </c>
      <c r="L37" s="25">
        <v>157</v>
      </c>
      <c r="M37" s="26">
        <v>32</v>
      </c>
      <c r="N37" s="28">
        <v>43574</v>
      </c>
      <c r="O37" s="18" t="s">
        <v>226</v>
      </c>
    </row>
    <row r="38" spans="1:15" s="23" customFormat="1" ht="25.5" customHeight="1" x14ac:dyDescent="0.15">
      <c r="A38" s="12">
        <v>36</v>
      </c>
      <c r="B38" s="14" t="s">
        <v>17</v>
      </c>
      <c r="C38" s="13" t="s">
        <v>167</v>
      </c>
      <c r="D38" s="14">
        <v>153.54</v>
      </c>
      <c r="E38" s="14" t="s">
        <v>17</v>
      </c>
      <c r="F38" s="15" t="s">
        <v>17</v>
      </c>
      <c r="G38" s="16">
        <v>54</v>
      </c>
      <c r="H38" s="16">
        <v>1</v>
      </c>
      <c r="I38" s="12">
        <f t="shared" si="6"/>
        <v>54</v>
      </c>
      <c r="J38" s="12">
        <v>1</v>
      </c>
      <c r="K38" s="12" t="s">
        <v>17</v>
      </c>
      <c r="L38" s="14">
        <v>22251.21</v>
      </c>
      <c r="M38" s="16">
        <v>3480</v>
      </c>
      <c r="N38" s="17">
        <v>45359</v>
      </c>
      <c r="O38" s="18" t="s">
        <v>51</v>
      </c>
    </row>
    <row r="39" spans="1:15" s="23" customFormat="1" ht="25.5" customHeight="1" x14ac:dyDescent="0.15">
      <c r="A39" s="12">
        <v>37</v>
      </c>
      <c r="B39" s="12">
        <v>28</v>
      </c>
      <c r="C39" s="13" t="s">
        <v>177</v>
      </c>
      <c r="D39" s="14">
        <v>132.40000000000009</v>
      </c>
      <c r="E39" s="14">
        <v>346.10000000000014</v>
      </c>
      <c r="F39" s="15">
        <f>(D39-E39)/E39</f>
        <v>-0.6174516035827794</v>
      </c>
      <c r="G39" s="16">
        <v>18</v>
      </c>
      <c r="H39" s="16">
        <v>2</v>
      </c>
      <c r="I39" s="12">
        <f t="shared" si="6"/>
        <v>9</v>
      </c>
      <c r="J39" s="12">
        <v>2</v>
      </c>
      <c r="K39" s="15" t="s">
        <v>17</v>
      </c>
      <c r="L39" s="14">
        <v>5873.79</v>
      </c>
      <c r="M39" s="16">
        <v>865</v>
      </c>
      <c r="N39" s="17">
        <v>45359</v>
      </c>
      <c r="O39" s="18" t="s">
        <v>97</v>
      </c>
    </row>
    <row r="40" spans="1:15" s="23" customFormat="1" ht="25.5" customHeight="1" x14ac:dyDescent="0.15">
      <c r="A40" s="12">
        <v>38</v>
      </c>
      <c r="B40" s="14" t="s">
        <v>17</v>
      </c>
      <c r="C40" s="69" t="s">
        <v>126</v>
      </c>
      <c r="D40" s="25">
        <v>114.43</v>
      </c>
      <c r="E40" s="14" t="s">
        <v>17</v>
      </c>
      <c r="F40" s="15" t="s">
        <v>17</v>
      </c>
      <c r="G40" s="26">
        <v>30</v>
      </c>
      <c r="H40" s="27">
        <v>1</v>
      </c>
      <c r="I40" s="27">
        <f t="shared" si="6"/>
        <v>30</v>
      </c>
      <c r="J40" s="27">
        <v>1</v>
      </c>
      <c r="K40" s="53" t="s">
        <v>17</v>
      </c>
      <c r="L40" s="25">
        <v>236338.76</v>
      </c>
      <c r="M40" s="26">
        <v>51213</v>
      </c>
      <c r="N40" s="28">
        <v>44400</v>
      </c>
      <c r="O40" s="29" t="s">
        <v>32</v>
      </c>
    </row>
    <row r="41" spans="1:15" s="23" customFormat="1" ht="25.5" customHeight="1" x14ac:dyDescent="0.15">
      <c r="A41" s="12">
        <v>39</v>
      </c>
      <c r="B41" s="14" t="s">
        <v>17</v>
      </c>
      <c r="C41" s="13" t="s">
        <v>141</v>
      </c>
      <c r="D41" s="62">
        <v>100</v>
      </c>
      <c r="E41" s="14" t="s">
        <v>17</v>
      </c>
      <c r="F41" s="15" t="s">
        <v>17</v>
      </c>
      <c r="G41" s="12">
        <v>20</v>
      </c>
      <c r="H41" s="16">
        <v>1</v>
      </c>
      <c r="I41" s="12">
        <f t="shared" si="6"/>
        <v>20</v>
      </c>
      <c r="J41" s="12">
        <v>1</v>
      </c>
      <c r="K41" s="15" t="s">
        <v>17</v>
      </c>
      <c r="L41" s="14">
        <v>69378.329999999987</v>
      </c>
      <c r="M41" s="16">
        <v>13654</v>
      </c>
      <c r="N41" s="17">
        <v>45338</v>
      </c>
      <c r="O41" s="18" t="s">
        <v>28</v>
      </c>
    </row>
    <row r="42" spans="1:15" s="23" customFormat="1" ht="25.5" customHeight="1" x14ac:dyDescent="0.15">
      <c r="A42" s="12">
        <v>40</v>
      </c>
      <c r="B42" s="14" t="s">
        <v>17</v>
      </c>
      <c r="C42" s="24" t="s">
        <v>176</v>
      </c>
      <c r="D42" s="25">
        <v>97</v>
      </c>
      <c r="E42" s="14" t="s">
        <v>17</v>
      </c>
      <c r="F42" s="15" t="s">
        <v>17</v>
      </c>
      <c r="G42" s="26">
        <v>19</v>
      </c>
      <c r="H42" s="27">
        <v>2</v>
      </c>
      <c r="I42" s="12">
        <f t="shared" si="6"/>
        <v>9.5</v>
      </c>
      <c r="J42" s="27">
        <v>2</v>
      </c>
      <c r="K42" s="14" t="s">
        <v>17</v>
      </c>
      <c r="L42" s="25">
        <v>2233.8000000000002</v>
      </c>
      <c r="M42" s="26">
        <v>396</v>
      </c>
      <c r="N42" s="28">
        <v>45379</v>
      </c>
      <c r="O42" s="29" t="s">
        <v>40</v>
      </c>
    </row>
    <row r="43" spans="1:15" s="23" customFormat="1" ht="25.5" customHeight="1" x14ac:dyDescent="0.15">
      <c r="A43" s="12">
        <v>41</v>
      </c>
      <c r="B43" s="14" t="s">
        <v>17</v>
      </c>
      <c r="C43" s="13" t="s">
        <v>27</v>
      </c>
      <c r="D43" s="14">
        <v>90</v>
      </c>
      <c r="E43" s="14" t="s">
        <v>17</v>
      </c>
      <c r="F43" s="15" t="s">
        <v>17</v>
      </c>
      <c r="G43" s="16">
        <v>18</v>
      </c>
      <c r="H43" s="16">
        <v>1</v>
      </c>
      <c r="I43" s="12">
        <f t="shared" si="6"/>
        <v>18</v>
      </c>
      <c r="J43" s="12">
        <v>1</v>
      </c>
      <c r="K43" s="21" t="s">
        <v>17</v>
      </c>
      <c r="L43" s="25">
        <v>42194.82</v>
      </c>
      <c r="M43" s="26">
        <v>8364</v>
      </c>
      <c r="N43" s="17">
        <v>45289</v>
      </c>
      <c r="O43" s="18" t="s">
        <v>28</v>
      </c>
    </row>
    <row r="44" spans="1:15" s="23" customFormat="1" ht="25.5" customHeight="1" x14ac:dyDescent="0.15">
      <c r="A44" s="12">
        <v>42</v>
      </c>
      <c r="B44" s="12">
        <v>29</v>
      </c>
      <c r="C44" s="13" t="s">
        <v>206</v>
      </c>
      <c r="D44" s="14">
        <v>66</v>
      </c>
      <c r="E44" s="14">
        <v>293</v>
      </c>
      <c r="F44" s="15">
        <f>(D44-E44)/E44</f>
        <v>-0.77474402730375425</v>
      </c>
      <c r="G44" s="16">
        <v>11</v>
      </c>
      <c r="H44" s="16">
        <v>1</v>
      </c>
      <c r="I44" s="12">
        <f t="shared" si="6"/>
        <v>11</v>
      </c>
      <c r="J44" s="12">
        <v>1</v>
      </c>
      <c r="K44" s="12">
        <v>5</v>
      </c>
      <c r="L44" s="14">
        <v>3360.33</v>
      </c>
      <c r="M44" s="16">
        <v>534</v>
      </c>
      <c r="N44" s="17">
        <v>45379</v>
      </c>
      <c r="O44" s="18" t="s">
        <v>40</v>
      </c>
    </row>
    <row r="45" spans="1:15" s="23" customFormat="1" ht="25.5" customHeight="1" x14ac:dyDescent="0.15">
      <c r="A45" s="12">
        <v>43</v>
      </c>
      <c r="B45" s="14" t="s">
        <v>17</v>
      </c>
      <c r="C45" s="24" t="s">
        <v>205</v>
      </c>
      <c r="D45" s="25">
        <v>65.5</v>
      </c>
      <c r="E45" s="14" t="s">
        <v>17</v>
      </c>
      <c r="F45" s="15" t="s">
        <v>17</v>
      </c>
      <c r="G45" s="26">
        <v>14</v>
      </c>
      <c r="H45" s="26">
        <v>2</v>
      </c>
      <c r="I45" s="12">
        <f t="shared" si="6"/>
        <v>7</v>
      </c>
      <c r="J45" s="27">
        <v>2</v>
      </c>
      <c r="K45" s="14" t="s">
        <v>17</v>
      </c>
      <c r="L45" s="25">
        <v>1121.3</v>
      </c>
      <c r="M45" s="26">
        <v>206</v>
      </c>
      <c r="N45" s="28">
        <v>45379</v>
      </c>
      <c r="O45" s="29" t="s">
        <v>40</v>
      </c>
    </row>
    <row r="46" spans="1:15" s="23" customFormat="1" ht="25.5" customHeight="1" x14ac:dyDescent="0.15">
      <c r="A46" s="12">
        <v>44</v>
      </c>
      <c r="B46" s="12">
        <v>34</v>
      </c>
      <c r="C46" s="13" t="s">
        <v>213</v>
      </c>
      <c r="D46" s="14">
        <v>65</v>
      </c>
      <c r="E46" s="14">
        <v>163.5</v>
      </c>
      <c r="F46" s="15">
        <f>(D46-E46)/E46</f>
        <v>-0.60244648318042815</v>
      </c>
      <c r="G46" s="16">
        <v>12</v>
      </c>
      <c r="H46" s="16">
        <v>2</v>
      </c>
      <c r="I46" s="21">
        <f t="shared" si="6"/>
        <v>6</v>
      </c>
      <c r="J46" s="12">
        <v>2</v>
      </c>
      <c r="K46" s="21">
        <v>4</v>
      </c>
      <c r="L46" s="14">
        <v>4537.41</v>
      </c>
      <c r="M46" s="16">
        <v>1034</v>
      </c>
      <c r="N46" s="17">
        <v>45380</v>
      </c>
      <c r="O46" s="18" t="s">
        <v>28</v>
      </c>
    </row>
    <row r="47" spans="1:15" s="23" customFormat="1" ht="25.5" customHeight="1" x14ac:dyDescent="0.15">
      <c r="A47" s="12">
        <v>45</v>
      </c>
      <c r="B47" s="14" t="s">
        <v>17</v>
      </c>
      <c r="C47" s="24" t="s">
        <v>235</v>
      </c>
      <c r="D47" s="25">
        <v>60</v>
      </c>
      <c r="E47" s="14" t="s">
        <v>17</v>
      </c>
      <c r="F47" s="15" t="s">
        <v>17</v>
      </c>
      <c r="G47" s="26">
        <v>12</v>
      </c>
      <c r="H47" s="26">
        <v>2</v>
      </c>
      <c r="I47" s="12">
        <f t="shared" si="6"/>
        <v>6</v>
      </c>
      <c r="J47" s="27">
        <v>2</v>
      </c>
      <c r="K47" s="21" t="s">
        <v>17</v>
      </c>
      <c r="L47" s="25">
        <v>3549.7</v>
      </c>
      <c r="M47" s="26">
        <v>510</v>
      </c>
      <c r="N47" s="28">
        <v>45379</v>
      </c>
      <c r="O47" s="29" t="s">
        <v>40</v>
      </c>
    </row>
    <row r="48" spans="1:15" s="23" customFormat="1" ht="25.5" customHeight="1" x14ac:dyDescent="0.15">
      <c r="A48" s="12">
        <v>46</v>
      </c>
      <c r="B48" s="12">
        <v>39</v>
      </c>
      <c r="C48" s="13" t="s">
        <v>225</v>
      </c>
      <c r="D48" s="14">
        <v>57</v>
      </c>
      <c r="E48" s="14">
        <v>101</v>
      </c>
      <c r="F48" s="15">
        <v>-0.31543299467827768</v>
      </c>
      <c r="G48" s="16">
        <v>12</v>
      </c>
      <c r="H48" s="16">
        <v>4</v>
      </c>
      <c r="I48" s="21">
        <f t="shared" si="6"/>
        <v>3</v>
      </c>
      <c r="J48" s="12">
        <v>2</v>
      </c>
      <c r="K48" s="21">
        <v>3</v>
      </c>
      <c r="L48" s="14">
        <v>565.4</v>
      </c>
      <c r="M48" s="16">
        <v>107</v>
      </c>
      <c r="N48" s="17">
        <v>45387</v>
      </c>
      <c r="O48" s="18" t="s">
        <v>226</v>
      </c>
    </row>
    <row r="49" spans="1:15" s="23" customFormat="1" ht="25.5" customHeight="1" x14ac:dyDescent="0.15">
      <c r="A49" s="12">
        <v>47</v>
      </c>
      <c r="B49" s="14" t="s">
        <v>17</v>
      </c>
      <c r="C49" s="13" t="s">
        <v>116</v>
      </c>
      <c r="D49" s="14">
        <v>57</v>
      </c>
      <c r="E49" s="14" t="s">
        <v>17</v>
      </c>
      <c r="F49" s="15" t="s">
        <v>17</v>
      </c>
      <c r="G49" s="16">
        <v>12</v>
      </c>
      <c r="H49" s="12">
        <v>1</v>
      </c>
      <c r="I49" s="12">
        <f t="shared" si="6"/>
        <v>12</v>
      </c>
      <c r="J49" s="12">
        <v>1</v>
      </c>
      <c r="K49" s="21" t="s">
        <v>17</v>
      </c>
      <c r="L49" s="14">
        <v>18073.919999999998</v>
      </c>
      <c r="M49" s="16">
        <v>2842</v>
      </c>
      <c r="N49" s="17">
        <v>45331</v>
      </c>
      <c r="O49" s="18" t="s">
        <v>40</v>
      </c>
    </row>
    <row r="50" spans="1:15" s="23" customFormat="1" ht="25.5" customHeight="1" x14ac:dyDescent="0.15">
      <c r="A50" s="12">
        <v>48</v>
      </c>
      <c r="B50" s="14" t="s">
        <v>17</v>
      </c>
      <c r="C50" s="24" t="s">
        <v>45</v>
      </c>
      <c r="D50" s="25">
        <v>45</v>
      </c>
      <c r="E50" s="14" t="s">
        <v>17</v>
      </c>
      <c r="F50" s="15" t="s">
        <v>17</v>
      </c>
      <c r="G50" s="26">
        <v>9</v>
      </c>
      <c r="H50" s="26">
        <v>1</v>
      </c>
      <c r="I50" s="12">
        <f t="shared" si="6"/>
        <v>9</v>
      </c>
      <c r="J50" s="27">
        <v>1</v>
      </c>
      <c r="K50" s="21" t="s">
        <v>17</v>
      </c>
      <c r="L50" s="25">
        <v>3144.02</v>
      </c>
      <c r="M50" s="26">
        <v>690</v>
      </c>
      <c r="N50" s="28">
        <v>45289</v>
      </c>
      <c r="O50" s="29" t="s">
        <v>46</v>
      </c>
    </row>
    <row r="51" spans="1:15" s="19" customFormat="1" ht="25.5" customHeight="1" x14ac:dyDescent="0.2">
      <c r="A51" s="12">
        <v>49</v>
      </c>
      <c r="B51" s="12">
        <v>37</v>
      </c>
      <c r="C51" s="13" t="s">
        <v>203</v>
      </c>
      <c r="D51" s="14">
        <v>40</v>
      </c>
      <c r="E51" s="14">
        <v>129.5</v>
      </c>
      <c r="F51" s="15">
        <f>(D51-E51)/E51</f>
        <v>-0.69111969111969107</v>
      </c>
      <c r="G51" s="16">
        <v>11</v>
      </c>
      <c r="H51" s="16">
        <v>2</v>
      </c>
      <c r="I51" s="12">
        <f t="shared" si="6"/>
        <v>5.5</v>
      </c>
      <c r="J51" s="12">
        <v>2</v>
      </c>
      <c r="K51" s="12">
        <v>5</v>
      </c>
      <c r="L51" s="14">
        <v>3009.4</v>
      </c>
      <c r="M51" s="16">
        <v>539</v>
      </c>
      <c r="N51" s="17">
        <v>45379</v>
      </c>
      <c r="O51" s="18" t="s">
        <v>40</v>
      </c>
    </row>
    <row r="52" spans="1:15" s="23" customFormat="1" ht="25.5" customHeight="1" x14ac:dyDescent="0.15">
      <c r="A52" s="12">
        <v>50</v>
      </c>
      <c r="B52" s="14" t="s">
        <v>17</v>
      </c>
      <c r="C52" s="13" t="s">
        <v>135</v>
      </c>
      <c r="D52" s="14">
        <v>40</v>
      </c>
      <c r="E52" s="14" t="s">
        <v>17</v>
      </c>
      <c r="F52" s="15" t="s">
        <v>17</v>
      </c>
      <c r="G52" s="16">
        <v>20</v>
      </c>
      <c r="H52" s="12">
        <v>1</v>
      </c>
      <c r="I52" s="12">
        <f t="shared" si="6"/>
        <v>20</v>
      </c>
      <c r="J52" s="12">
        <v>1</v>
      </c>
      <c r="K52" s="14" t="s">
        <v>17</v>
      </c>
      <c r="L52" s="14">
        <v>23710.880000000001</v>
      </c>
      <c r="M52" s="16">
        <v>4000</v>
      </c>
      <c r="N52" s="17">
        <v>45345</v>
      </c>
      <c r="O52" s="18" t="s">
        <v>40</v>
      </c>
    </row>
    <row r="53" spans="1:15" s="19" customFormat="1" ht="25.5" customHeight="1" x14ac:dyDescent="0.2">
      <c r="A53" s="12">
        <v>51</v>
      </c>
      <c r="B53" s="14" t="s">
        <v>17</v>
      </c>
      <c r="C53" s="13" t="s">
        <v>136</v>
      </c>
      <c r="D53" s="14" t="s">
        <v>257</v>
      </c>
      <c r="E53" s="14" t="s">
        <v>257</v>
      </c>
      <c r="F53" s="14" t="s">
        <v>257</v>
      </c>
      <c r="G53" s="14" t="s">
        <v>257</v>
      </c>
      <c r="H53" s="14" t="s">
        <v>257</v>
      </c>
      <c r="I53" s="14" t="s">
        <v>257</v>
      </c>
      <c r="J53" s="14" t="s">
        <v>257</v>
      </c>
      <c r="K53" s="14" t="s">
        <v>257</v>
      </c>
      <c r="L53" s="14">
        <v>697613.14999999991</v>
      </c>
      <c r="M53" s="16">
        <v>94900</v>
      </c>
      <c r="N53" s="17">
        <v>45338</v>
      </c>
      <c r="O53" s="18" t="s">
        <v>137</v>
      </c>
    </row>
    <row r="54" spans="1:15" s="40" customFormat="1" ht="24.95" customHeight="1" x14ac:dyDescent="0.2">
      <c r="A54" s="30"/>
      <c r="B54" s="30"/>
      <c r="C54" s="31" t="s">
        <v>261</v>
      </c>
      <c r="D54" s="32">
        <f>SUBTOTAL(109,Table13245879101112131415161718192021222326242527282930313233343536373834567891011121314151716[Pajamos 
(GBO)])</f>
        <v>336264.27</v>
      </c>
      <c r="E54" s="32" t="s">
        <v>259</v>
      </c>
      <c r="F54" s="33">
        <f>(D54-E54)/E54</f>
        <v>0.10961827451368615</v>
      </c>
      <c r="G54" s="34">
        <f>SUBTOTAL(109,Table13245879101112131415161718192021222326242527282930313233343536373834567891011121314151716[Žiūrovų sk. 
(ADM)])</f>
        <v>55415.8</v>
      </c>
      <c r="H54" s="37"/>
      <c r="I54" s="35"/>
      <c r="J54" s="35"/>
      <c r="K54" s="31"/>
      <c r="L54" s="36"/>
      <c r="M54" s="60"/>
      <c r="N54" s="38"/>
      <c r="O54" s="39"/>
    </row>
  </sheetData>
  <mergeCells count="1">
    <mergeCell ref="A1:O1"/>
  </mergeCells>
  <conditionalFormatting sqref="C51">
    <cfRule type="duplicateValues" dxfId="17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F0ACD-587F-4BD1-97F4-D9DF1449989E}">
  <dimension ref="A1:P43"/>
  <sheetViews>
    <sheetView topLeftCell="A2" zoomScale="60" zoomScaleNormal="60" workbookViewId="0">
      <selection activeCell="D18" sqref="D18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8" width="14.5" style="45" customWidth="1"/>
    <col min="9" max="11" width="14.5" style="41" customWidth="1"/>
    <col min="12" max="12" width="14.5" style="43" customWidth="1"/>
    <col min="13" max="13" width="14.5" style="61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242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169</v>
      </c>
      <c r="D3" s="14">
        <v>64595.07</v>
      </c>
      <c r="E3" s="14">
        <v>84950.49</v>
      </c>
      <c r="F3" s="15">
        <f>(D3-E3)/E3</f>
        <v>-0.23961509815893944</v>
      </c>
      <c r="G3" s="16">
        <v>10970</v>
      </c>
      <c r="H3" s="16">
        <v>370</v>
      </c>
      <c r="I3" s="12">
        <f>G3/H3</f>
        <v>29.648648648648649</v>
      </c>
      <c r="J3" s="12">
        <v>21</v>
      </c>
      <c r="K3" s="12">
        <v>6</v>
      </c>
      <c r="L3" s="14">
        <v>734565.09</v>
      </c>
      <c r="M3" s="16">
        <v>127103</v>
      </c>
      <c r="N3" s="17">
        <v>45359</v>
      </c>
      <c r="O3" s="18" t="s">
        <v>22</v>
      </c>
    </row>
    <row r="4" spans="1:15" s="19" customFormat="1" ht="25.5" customHeight="1" x14ac:dyDescent="0.2">
      <c r="A4" s="27">
        <v>2</v>
      </c>
      <c r="B4" s="12" t="s">
        <v>15</v>
      </c>
      <c r="C4" s="24" t="s">
        <v>245</v>
      </c>
      <c r="D4" s="25">
        <v>33353.24</v>
      </c>
      <c r="E4" s="14" t="s">
        <v>17</v>
      </c>
      <c r="F4" s="15" t="s">
        <v>17</v>
      </c>
      <c r="G4" s="26">
        <v>5695</v>
      </c>
      <c r="H4" s="26" t="s">
        <v>17</v>
      </c>
      <c r="I4" s="27" t="s">
        <v>17</v>
      </c>
      <c r="J4" s="27">
        <v>15</v>
      </c>
      <c r="K4" s="27">
        <v>1</v>
      </c>
      <c r="L4" s="14">
        <v>33353.24</v>
      </c>
      <c r="M4" s="16">
        <v>5695</v>
      </c>
      <c r="N4" s="28">
        <v>45394</v>
      </c>
      <c r="O4" s="29" t="s">
        <v>137</v>
      </c>
    </row>
    <row r="5" spans="1:15" s="19" customFormat="1" ht="25.5" customHeight="1" x14ac:dyDescent="0.2">
      <c r="A5" s="12">
        <v>3</v>
      </c>
      <c r="B5" s="12" t="s">
        <v>15</v>
      </c>
      <c r="C5" s="13" t="s">
        <v>237</v>
      </c>
      <c r="D5" s="14">
        <v>32409.54</v>
      </c>
      <c r="E5" s="14" t="s">
        <v>17</v>
      </c>
      <c r="F5" s="15" t="s">
        <v>17</v>
      </c>
      <c r="G5" s="16">
        <v>4687</v>
      </c>
      <c r="H5" s="16">
        <v>213</v>
      </c>
      <c r="I5" s="12">
        <f>G5/H5</f>
        <v>22.004694835680752</v>
      </c>
      <c r="J5" s="12">
        <v>19</v>
      </c>
      <c r="K5" s="12">
        <v>1</v>
      </c>
      <c r="L5" s="14">
        <v>40569.53</v>
      </c>
      <c r="M5" s="16">
        <v>5720</v>
      </c>
      <c r="N5" s="17">
        <v>45394</v>
      </c>
      <c r="O5" s="18" t="s">
        <v>22</v>
      </c>
    </row>
    <row r="6" spans="1:15" s="19" customFormat="1" ht="25.5" customHeight="1" x14ac:dyDescent="0.2">
      <c r="A6" s="27">
        <v>4</v>
      </c>
      <c r="B6" s="12" t="s">
        <v>15</v>
      </c>
      <c r="C6" s="13" t="s">
        <v>247</v>
      </c>
      <c r="D6" s="14">
        <v>32274.61</v>
      </c>
      <c r="E6" s="14" t="s">
        <v>17</v>
      </c>
      <c r="F6" s="15" t="s">
        <v>17</v>
      </c>
      <c r="G6" s="16">
        <v>4259</v>
      </c>
      <c r="H6" s="16">
        <v>231</v>
      </c>
      <c r="I6" s="12">
        <v>27.345794392523363</v>
      </c>
      <c r="J6" s="12">
        <v>18</v>
      </c>
      <c r="K6" s="12">
        <v>1</v>
      </c>
      <c r="L6" s="14">
        <v>32274.61</v>
      </c>
      <c r="M6" s="16">
        <v>4259</v>
      </c>
      <c r="N6" s="17">
        <v>45394</v>
      </c>
      <c r="O6" s="18" t="s">
        <v>248</v>
      </c>
    </row>
    <row r="7" spans="1:15" s="19" customFormat="1" ht="25.5" customHeight="1" x14ac:dyDescent="0.2">
      <c r="A7" s="12">
        <v>5</v>
      </c>
      <c r="B7" s="12">
        <v>2</v>
      </c>
      <c r="C7" s="13" t="s">
        <v>198</v>
      </c>
      <c r="D7" s="14">
        <v>28252.62</v>
      </c>
      <c r="E7" s="14">
        <v>46801.01</v>
      </c>
      <c r="F7" s="15">
        <f>(D7-E7)/E7</f>
        <v>-0.39632456649974013</v>
      </c>
      <c r="G7" s="16">
        <v>4031</v>
      </c>
      <c r="H7" s="16">
        <v>193</v>
      </c>
      <c r="I7" s="12">
        <f>G7/H7</f>
        <v>20.8860103626943</v>
      </c>
      <c r="J7" s="12">
        <v>10</v>
      </c>
      <c r="K7" s="12">
        <v>3</v>
      </c>
      <c r="L7" s="14">
        <v>152012.57999999999</v>
      </c>
      <c r="M7" s="16">
        <v>21227</v>
      </c>
      <c r="N7" s="17">
        <v>45380</v>
      </c>
      <c r="O7" s="18" t="s">
        <v>20</v>
      </c>
    </row>
    <row r="8" spans="1:15" s="19" customFormat="1" ht="25.5" customHeight="1" x14ac:dyDescent="0.2">
      <c r="A8" s="27">
        <v>6</v>
      </c>
      <c r="B8" s="12">
        <v>3</v>
      </c>
      <c r="C8" s="13" t="s">
        <v>160</v>
      </c>
      <c r="D8" s="14">
        <v>23848.79</v>
      </c>
      <c r="E8" s="14">
        <v>38761.93</v>
      </c>
      <c r="F8" s="15">
        <f>(D8-E8)/E8</f>
        <v>-0.38473677652273763</v>
      </c>
      <c r="G8" s="16">
        <v>3018</v>
      </c>
      <c r="H8" s="16">
        <v>144</v>
      </c>
      <c r="I8" s="12">
        <f>G8/H8</f>
        <v>20.958333333333332</v>
      </c>
      <c r="J8" s="12">
        <v>8</v>
      </c>
      <c r="K8" s="12">
        <v>7</v>
      </c>
      <c r="L8" s="14">
        <v>791170.98</v>
      </c>
      <c r="M8" s="16">
        <v>98926</v>
      </c>
      <c r="N8" s="17">
        <v>45352</v>
      </c>
      <c r="O8" s="18" t="s">
        <v>20</v>
      </c>
    </row>
    <row r="9" spans="1:15" s="23" customFormat="1" ht="25.5" customHeight="1" x14ac:dyDescent="0.15">
      <c r="A9" s="12">
        <v>7</v>
      </c>
      <c r="B9" s="12" t="s">
        <v>15</v>
      </c>
      <c r="C9" s="13" t="s">
        <v>244</v>
      </c>
      <c r="D9" s="14">
        <v>15754</v>
      </c>
      <c r="E9" s="14" t="s">
        <v>17</v>
      </c>
      <c r="F9" s="15" t="s">
        <v>17</v>
      </c>
      <c r="G9" s="16">
        <v>3155</v>
      </c>
      <c r="H9" s="16" t="s">
        <v>17</v>
      </c>
      <c r="I9" s="21" t="s">
        <v>17</v>
      </c>
      <c r="J9" s="12">
        <v>18</v>
      </c>
      <c r="K9" s="12">
        <v>1</v>
      </c>
      <c r="L9" s="14">
        <v>15754</v>
      </c>
      <c r="M9" s="16">
        <v>3155</v>
      </c>
      <c r="N9" s="17">
        <v>45394</v>
      </c>
      <c r="O9" s="18" t="s">
        <v>140</v>
      </c>
    </row>
    <row r="10" spans="1:15" s="23" customFormat="1" ht="25.5" customHeight="1" x14ac:dyDescent="0.15">
      <c r="A10" s="27">
        <v>8</v>
      </c>
      <c r="B10" s="12">
        <v>6</v>
      </c>
      <c r="C10" s="13" t="s">
        <v>197</v>
      </c>
      <c r="D10" s="14">
        <v>11287.5</v>
      </c>
      <c r="E10" s="14">
        <v>14917.88</v>
      </c>
      <c r="F10" s="15">
        <f t="shared" ref="F10:F16" si="0">(D10-E10)/E10</f>
        <v>-0.24335763526720952</v>
      </c>
      <c r="G10" s="16">
        <v>2127</v>
      </c>
      <c r="H10" s="16">
        <v>116</v>
      </c>
      <c r="I10" s="12">
        <f t="shared" ref="I10:I17" si="1">G10/H10</f>
        <v>18.336206896551722</v>
      </c>
      <c r="J10" s="12">
        <v>13</v>
      </c>
      <c r="K10" s="21">
        <v>4</v>
      </c>
      <c r="L10" s="14">
        <v>61247.57</v>
      </c>
      <c r="M10" s="16">
        <v>12071</v>
      </c>
      <c r="N10" s="17">
        <v>45373</v>
      </c>
      <c r="O10" s="18" t="s">
        <v>51</v>
      </c>
    </row>
    <row r="11" spans="1:15" s="23" customFormat="1" ht="25.5" customHeight="1" x14ac:dyDescent="0.15">
      <c r="A11" s="12">
        <v>9</v>
      </c>
      <c r="B11" s="12">
        <v>8</v>
      </c>
      <c r="C11" s="13" t="s">
        <v>201</v>
      </c>
      <c r="D11" s="14">
        <v>9553</v>
      </c>
      <c r="E11" s="14">
        <v>14687.97</v>
      </c>
      <c r="F11" s="15">
        <f t="shared" si="0"/>
        <v>-0.34960379140207937</v>
      </c>
      <c r="G11" s="16">
        <v>1502</v>
      </c>
      <c r="H11" s="16">
        <v>48</v>
      </c>
      <c r="I11" s="12">
        <f t="shared" si="1"/>
        <v>31.291666666666668</v>
      </c>
      <c r="J11" s="12">
        <v>12</v>
      </c>
      <c r="K11" s="12">
        <v>4</v>
      </c>
      <c r="L11" s="14">
        <v>40625.199999999997</v>
      </c>
      <c r="M11" s="16">
        <v>6948</v>
      </c>
      <c r="N11" s="17">
        <v>45379</v>
      </c>
      <c r="O11" s="18" t="s">
        <v>40</v>
      </c>
    </row>
    <row r="12" spans="1:15" s="23" customFormat="1" ht="25.5" customHeight="1" x14ac:dyDescent="0.15">
      <c r="A12" s="27">
        <v>10</v>
      </c>
      <c r="B12" s="12">
        <v>7</v>
      </c>
      <c r="C12" s="13" t="s">
        <v>187</v>
      </c>
      <c r="D12" s="14">
        <v>8874.27</v>
      </c>
      <c r="E12" s="14">
        <v>14825.29</v>
      </c>
      <c r="F12" s="15">
        <f t="shared" si="0"/>
        <v>-0.40141002300798162</v>
      </c>
      <c r="G12" s="16">
        <v>1441</v>
      </c>
      <c r="H12" s="16">
        <v>79</v>
      </c>
      <c r="I12" s="12">
        <f t="shared" si="1"/>
        <v>18.240506329113924</v>
      </c>
      <c r="J12" s="12">
        <v>8</v>
      </c>
      <c r="K12" s="12">
        <v>4</v>
      </c>
      <c r="L12" s="14">
        <v>80576.06</v>
      </c>
      <c r="M12" s="16">
        <v>12743</v>
      </c>
      <c r="N12" s="17">
        <v>45373</v>
      </c>
      <c r="O12" s="18" t="s">
        <v>182</v>
      </c>
    </row>
    <row r="13" spans="1:15" s="23" customFormat="1" ht="25.5" customHeight="1" x14ac:dyDescent="0.15">
      <c r="A13" s="12">
        <v>11</v>
      </c>
      <c r="B13" s="12">
        <v>4</v>
      </c>
      <c r="C13" s="13" t="s">
        <v>215</v>
      </c>
      <c r="D13" s="14">
        <v>8013.89</v>
      </c>
      <c r="E13" s="14">
        <v>17909.55</v>
      </c>
      <c r="F13" s="15">
        <f t="shared" si="0"/>
        <v>-0.55253537916921425</v>
      </c>
      <c r="G13" s="16">
        <v>1163</v>
      </c>
      <c r="H13" s="16">
        <v>67</v>
      </c>
      <c r="I13" s="12">
        <f t="shared" si="1"/>
        <v>17.35820895522388</v>
      </c>
      <c r="J13" s="12">
        <v>12</v>
      </c>
      <c r="K13" s="12">
        <v>2</v>
      </c>
      <c r="L13" s="14">
        <v>27229.599999999999</v>
      </c>
      <c r="M13" s="16">
        <v>3749</v>
      </c>
      <c r="N13" s="17">
        <v>45387</v>
      </c>
      <c r="O13" s="18" t="s">
        <v>32</v>
      </c>
    </row>
    <row r="14" spans="1:15" s="23" customFormat="1" ht="25.5" customHeight="1" x14ac:dyDescent="0.15">
      <c r="A14" s="27">
        <v>12</v>
      </c>
      <c r="B14" s="12">
        <v>5</v>
      </c>
      <c r="C14" s="13" t="s">
        <v>200</v>
      </c>
      <c r="D14" s="14">
        <v>7936</v>
      </c>
      <c r="E14" s="14">
        <v>15060.94</v>
      </c>
      <c r="F14" s="15">
        <f t="shared" si="0"/>
        <v>-0.47307405779453343</v>
      </c>
      <c r="G14" s="16">
        <v>1160</v>
      </c>
      <c r="H14" s="16">
        <v>26</v>
      </c>
      <c r="I14" s="12">
        <f t="shared" si="1"/>
        <v>44.615384615384613</v>
      </c>
      <c r="J14" s="12">
        <v>10</v>
      </c>
      <c r="K14" s="12">
        <v>4</v>
      </c>
      <c r="L14" s="14">
        <v>55343.15</v>
      </c>
      <c r="M14" s="16">
        <v>8720</v>
      </c>
      <c r="N14" s="17">
        <v>45379</v>
      </c>
      <c r="O14" s="18" t="s">
        <v>40</v>
      </c>
    </row>
    <row r="15" spans="1:15" s="23" customFormat="1" ht="25.5" customHeight="1" x14ac:dyDescent="0.15">
      <c r="A15" s="12">
        <v>13</v>
      </c>
      <c r="B15" s="12">
        <v>10</v>
      </c>
      <c r="C15" s="13" t="s">
        <v>199</v>
      </c>
      <c r="D15" s="14">
        <v>5529.24</v>
      </c>
      <c r="E15" s="14">
        <v>11401.21</v>
      </c>
      <c r="F15" s="15">
        <f t="shared" si="0"/>
        <v>-0.51503042220957251</v>
      </c>
      <c r="G15" s="16">
        <v>759</v>
      </c>
      <c r="H15" s="16">
        <v>29</v>
      </c>
      <c r="I15" s="12">
        <f t="shared" si="1"/>
        <v>26.172413793103448</v>
      </c>
      <c r="J15" s="12">
        <v>4</v>
      </c>
      <c r="K15" s="21">
        <v>4</v>
      </c>
      <c r="L15" s="14">
        <v>65296.76</v>
      </c>
      <c r="M15" s="16">
        <v>9507</v>
      </c>
      <c r="N15" s="17">
        <v>45373</v>
      </c>
      <c r="O15" s="18" t="s">
        <v>51</v>
      </c>
    </row>
    <row r="16" spans="1:15" s="23" customFormat="1" ht="25.5" customHeight="1" x14ac:dyDescent="0.15">
      <c r="A16" s="27">
        <v>14</v>
      </c>
      <c r="B16" s="12">
        <v>9</v>
      </c>
      <c r="C16" s="13" t="s">
        <v>214</v>
      </c>
      <c r="D16" s="14">
        <v>4487.24</v>
      </c>
      <c r="E16" s="14">
        <v>13052.2</v>
      </c>
      <c r="F16" s="15">
        <f t="shared" si="0"/>
        <v>-0.65620814881782386</v>
      </c>
      <c r="G16" s="16">
        <v>683</v>
      </c>
      <c r="H16" s="16">
        <v>47</v>
      </c>
      <c r="I16" s="12">
        <f t="shared" si="1"/>
        <v>14.531914893617021</v>
      </c>
      <c r="J16" s="12">
        <v>7</v>
      </c>
      <c r="K16" s="12">
        <v>2</v>
      </c>
      <c r="L16" s="14">
        <v>17691.579999999998</v>
      </c>
      <c r="M16" s="16">
        <v>2709</v>
      </c>
      <c r="N16" s="17">
        <v>45387</v>
      </c>
      <c r="O16" s="18" t="s">
        <v>28</v>
      </c>
    </row>
    <row r="17" spans="1:15" s="23" customFormat="1" ht="25.5" customHeight="1" x14ac:dyDescent="0.15">
      <c r="A17" s="12">
        <v>15</v>
      </c>
      <c r="B17" s="12" t="s">
        <v>36</v>
      </c>
      <c r="C17" s="13" t="s">
        <v>246</v>
      </c>
      <c r="D17" s="14">
        <v>2422.39</v>
      </c>
      <c r="E17" s="14" t="s">
        <v>17</v>
      </c>
      <c r="F17" s="15" t="s">
        <v>17</v>
      </c>
      <c r="G17" s="16">
        <v>347</v>
      </c>
      <c r="H17" s="16">
        <v>9</v>
      </c>
      <c r="I17" s="12">
        <f t="shared" si="1"/>
        <v>38.555555555555557</v>
      </c>
      <c r="J17" s="12">
        <v>9</v>
      </c>
      <c r="K17" s="12">
        <v>0</v>
      </c>
      <c r="L17" s="14">
        <v>2422.39</v>
      </c>
      <c r="M17" s="16">
        <v>347</v>
      </c>
      <c r="N17" s="17" t="s">
        <v>38</v>
      </c>
      <c r="O17" s="29" t="s">
        <v>30</v>
      </c>
    </row>
    <row r="18" spans="1:15" s="23" customFormat="1" ht="25.5" customHeight="1" x14ac:dyDescent="0.15">
      <c r="A18" s="27">
        <v>16</v>
      </c>
      <c r="B18" s="12">
        <v>16</v>
      </c>
      <c r="C18" s="13" t="s">
        <v>86</v>
      </c>
      <c r="D18" s="14">
        <v>2122.8199999999997</v>
      </c>
      <c r="E18" s="14">
        <v>2540.35</v>
      </c>
      <c r="F18" s="15">
        <f t="shared" ref="F18:F23" si="2">(D18-E18)/E18</f>
        <v>-0.16435924183675485</v>
      </c>
      <c r="G18" s="16">
        <v>353</v>
      </c>
      <c r="H18" s="15" t="s">
        <v>17</v>
      </c>
      <c r="I18" s="15" t="s">
        <v>17</v>
      </c>
      <c r="J18" s="12">
        <v>4</v>
      </c>
      <c r="K18" s="12">
        <v>13</v>
      </c>
      <c r="L18" s="14">
        <v>1308140.51</v>
      </c>
      <c r="M18" s="16">
        <v>192852</v>
      </c>
      <c r="N18" s="17">
        <v>45310</v>
      </c>
      <c r="O18" s="18" t="s">
        <v>87</v>
      </c>
    </row>
    <row r="19" spans="1:15" ht="25.5" customHeight="1" x14ac:dyDescent="0.15">
      <c r="A19" s="12">
        <v>17</v>
      </c>
      <c r="B19" s="12">
        <v>13</v>
      </c>
      <c r="C19" s="13" t="s">
        <v>171</v>
      </c>
      <c r="D19" s="14">
        <v>1950</v>
      </c>
      <c r="E19" s="14">
        <v>6098.92</v>
      </c>
      <c r="F19" s="15">
        <f t="shared" si="2"/>
        <v>-0.68027126114131686</v>
      </c>
      <c r="G19" s="16">
        <v>298</v>
      </c>
      <c r="H19" s="16">
        <v>14</v>
      </c>
      <c r="I19" s="12">
        <f>G19/H19</f>
        <v>21.285714285714285</v>
      </c>
      <c r="J19" s="12">
        <v>4</v>
      </c>
      <c r="K19" s="21">
        <v>4</v>
      </c>
      <c r="L19" s="14">
        <v>35342.14</v>
      </c>
      <c r="M19" s="16">
        <v>3679</v>
      </c>
      <c r="N19" s="17">
        <v>45379</v>
      </c>
      <c r="O19" s="18" t="s">
        <v>40</v>
      </c>
    </row>
    <row r="20" spans="1:15" s="23" customFormat="1" ht="25.5" customHeight="1" x14ac:dyDescent="0.15">
      <c r="A20" s="27">
        <v>18</v>
      </c>
      <c r="B20" s="12">
        <v>14</v>
      </c>
      <c r="C20" s="13" t="s">
        <v>222</v>
      </c>
      <c r="D20" s="14">
        <v>1462.9999999999998</v>
      </c>
      <c r="E20" s="14">
        <v>4129.2999999999993</v>
      </c>
      <c r="F20" s="15">
        <f t="shared" si="2"/>
        <v>-0.64570266146804534</v>
      </c>
      <c r="G20" s="16">
        <v>241</v>
      </c>
      <c r="H20" s="16">
        <v>16</v>
      </c>
      <c r="I20" s="21">
        <f>G20/H20</f>
        <v>15.0625</v>
      </c>
      <c r="J20" s="12">
        <v>5</v>
      </c>
      <c r="K20" s="21">
        <v>2</v>
      </c>
      <c r="L20" s="14">
        <v>6589.9</v>
      </c>
      <c r="M20" s="14">
        <v>1117</v>
      </c>
      <c r="N20" s="17">
        <v>45387</v>
      </c>
      <c r="O20" s="18" t="s">
        <v>97</v>
      </c>
    </row>
    <row r="21" spans="1:15" s="23" customFormat="1" ht="25.5" customHeight="1" x14ac:dyDescent="0.15">
      <c r="A21" s="12">
        <v>19</v>
      </c>
      <c r="B21" s="12">
        <v>12</v>
      </c>
      <c r="C21" s="13" t="s">
        <v>224</v>
      </c>
      <c r="D21" s="14">
        <v>1181.31</v>
      </c>
      <c r="E21" s="14">
        <v>7184.77</v>
      </c>
      <c r="F21" s="15">
        <f t="shared" si="2"/>
        <v>-0.83558137560422963</v>
      </c>
      <c r="G21" s="16">
        <v>176</v>
      </c>
      <c r="H21" s="16">
        <v>23</v>
      </c>
      <c r="I21" s="12">
        <v>14.872727272727273</v>
      </c>
      <c r="J21" s="12">
        <v>5</v>
      </c>
      <c r="K21" s="12">
        <v>2</v>
      </c>
      <c r="L21" s="14">
        <v>8366.08</v>
      </c>
      <c r="M21" s="16">
        <v>1239</v>
      </c>
      <c r="N21" s="17">
        <v>45387</v>
      </c>
      <c r="O21" s="18" t="s">
        <v>30</v>
      </c>
    </row>
    <row r="22" spans="1:15" s="23" customFormat="1" ht="25.5" customHeight="1" x14ac:dyDescent="0.15">
      <c r="A22" s="27">
        <v>20</v>
      </c>
      <c r="B22" s="12">
        <v>17</v>
      </c>
      <c r="C22" s="13" t="s">
        <v>172</v>
      </c>
      <c r="D22" s="14">
        <v>967</v>
      </c>
      <c r="E22" s="14">
        <v>2283.1</v>
      </c>
      <c r="F22" s="15">
        <f t="shared" si="2"/>
        <v>-0.57645306819675002</v>
      </c>
      <c r="G22" s="16">
        <v>158</v>
      </c>
      <c r="H22" s="16">
        <v>12</v>
      </c>
      <c r="I22" s="12">
        <f>G22/H22</f>
        <v>13.166666666666666</v>
      </c>
      <c r="J22" s="12">
        <v>4</v>
      </c>
      <c r="K22" s="21">
        <v>4</v>
      </c>
      <c r="L22" s="14">
        <v>19541.25</v>
      </c>
      <c r="M22" s="16">
        <v>2034</v>
      </c>
      <c r="N22" s="17">
        <v>45379</v>
      </c>
      <c r="O22" s="18" t="s">
        <v>40</v>
      </c>
    </row>
    <row r="23" spans="1:15" s="23" customFormat="1" ht="25.5" customHeight="1" x14ac:dyDescent="0.15">
      <c r="A23" s="12">
        <v>21</v>
      </c>
      <c r="B23" s="12">
        <v>44</v>
      </c>
      <c r="C23" s="13" t="s">
        <v>142</v>
      </c>
      <c r="D23" s="14">
        <v>827</v>
      </c>
      <c r="E23" s="14">
        <v>124</v>
      </c>
      <c r="F23" s="15">
        <f t="shared" si="2"/>
        <v>5.669354838709677</v>
      </c>
      <c r="G23" s="16">
        <v>145</v>
      </c>
      <c r="H23" s="16">
        <v>3</v>
      </c>
      <c r="I23" s="12">
        <f>G23/H23</f>
        <v>48.333333333333336</v>
      </c>
      <c r="J23" s="12">
        <v>2</v>
      </c>
      <c r="K23" s="12">
        <v>8</v>
      </c>
      <c r="L23" s="14">
        <v>22083.89</v>
      </c>
      <c r="M23" s="16">
        <v>4072</v>
      </c>
      <c r="N23" s="17">
        <v>45345</v>
      </c>
      <c r="O23" s="18" t="s">
        <v>30</v>
      </c>
    </row>
    <row r="24" spans="1:15" s="23" customFormat="1" ht="25.5" customHeight="1" x14ac:dyDescent="0.15">
      <c r="A24" s="27">
        <v>22</v>
      </c>
      <c r="B24" s="12" t="s">
        <v>17</v>
      </c>
      <c r="C24" s="13" t="s">
        <v>43</v>
      </c>
      <c r="D24" s="14">
        <v>758.2</v>
      </c>
      <c r="E24" s="14" t="s">
        <v>17</v>
      </c>
      <c r="F24" s="15" t="s">
        <v>17</v>
      </c>
      <c r="G24" s="16">
        <v>91</v>
      </c>
      <c r="H24" s="16">
        <v>1</v>
      </c>
      <c r="I24" s="21">
        <f>G24/H24</f>
        <v>91</v>
      </c>
      <c r="J24" s="12">
        <v>1</v>
      </c>
      <c r="K24" s="15" t="s">
        <v>17</v>
      </c>
      <c r="L24" s="14">
        <v>34159.089999999997</v>
      </c>
      <c r="M24" s="16">
        <v>4498</v>
      </c>
      <c r="N24" s="17">
        <v>45261</v>
      </c>
      <c r="O24" s="18" t="s">
        <v>44</v>
      </c>
    </row>
    <row r="25" spans="1:15" s="23" customFormat="1" ht="25.5" customHeight="1" x14ac:dyDescent="0.15">
      <c r="A25" s="12">
        <v>23</v>
      </c>
      <c r="B25" s="12" t="s">
        <v>36</v>
      </c>
      <c r="C25" s="13" t="s">
        <v>249</v>
      </c>
      <c r="D25" s="14">
        <v>695.18</v>
      </c>
      <c r="E25" s="14" t="s">
        <v>17</v>
      </c>
      <c r="F25" s="15" t="s">
        <v>17</v>
      </c>
      <c r="G25" s="16">
        <v>104</v>
      </c>
      <c r="H25" s="16">
        <v>7</v>
      </c>
      <c r="I25" s="12">
        <f>G25/H25</f>
        <v>14.857142857142858</v>
      </c>
      <c r="J25" s="12">
        <v>7</v>
      </c>
      <c r="K25" s="12">
        <v>0</v>
      </c>
      <c r="L25" s="14">
        <v>695.18</v>
      </c>
      <c r="M25" s="16">
        <v>104</v>
      </c>
      <c r="N25" s="17" t="s">
        <v>38</v>
      </c>
      <c r="O25" s="18" t="s">
        <v>22</v>
      </c>
    </row>
    <row r="26" spans="1:15" s="23" customFormat="1" ht="25.5" customHeight="1" x14ac:dyDescent="0.15">
      <c r="A26" s="27">
        <v>24</v>
      </c>
      <c r="B26" s="12">
        <v>15</v>
      </c>
      <c r="C26" s="13" t="s">
        <v>223</v>
      </c>
      <c r="D26" s="14">
        <v>617</v>
      </c>
      <c r="E26" s="14">
        <v>3843</v>
      </c>
      <c r="F26" s="15">
        <f>(D26-E26)/E26</f>
        <v>-0.83944834764506893</v>
      </c>
      <c r="G26" s="16">
        <v>103</v>
      </c>
      <c r="H26" s="21" t="s">
        <v>17</v>
      </c>
      <c r="I26" s="21" t="s">
        <v>17</v>
      </c>
      <c r="J26" s="12">
        <v>4</v>
      </c>
      <c r="K26" s="21">
        <v>2</v>
      </c>
      <c r="L26" s="14">
        <v>4460</v>
      </c>
      <c r="M26" s="16">
        <v>914</v>
      </c>
      <c r="N26" s="17">
        <v>45387</v>
      </c>
      <c r="O26" s="18" t="s">
        <v>140</v>
      </c>
    </row>
    <row r="27" spans="1:15" s="23" customFormat="1" ht="25.5" customHeight="1" x14ac:dyDescent="0.15">
      <c r="A27" s="12">
        <v>25</v>
      </c>
      <c r="B27" s="12">
        <v>27</v>
      </c>
      <c r="C27" s="13" t="s">
        <v>156</v>
      </c>
      <c r="D27" s="14">
        <v>514.79999999999995</v>
      </c>
      <c r="E27" s="14">
        <v>559.20000000000005</v>
      </c>
      <c r="F27" s="15">
        <f>(D27-E27)/E27</f>
        <v>-7.9399141630901449E-2</v>
      </c>
      <c r="G27" s="16">
        <v>74</v>
      </c>
      <c r="H27" s="16">
        <v>7</v>
      </c>
      <c r="I27" s="12">
        <f>G27/H27</f>
        <v>10.571428571428571</v>
      </c>
      <c r="J27" s="12">
        <v>3</v>
      </c>
      <c r="K27" s="21">
        <v>8</v>
      </c>
      <c r="L27" s="14" t="s">
        <v>243</v>
      </c>
      <c r="M27" s="16">
        <v>1643</v>
      </c>
      <c r="N27" s="17">
        <v>45345</v>
      </c>
      <c r="O27" s="18" t="s">
        <v>157</v>
      </c>
    </row>
    <row r="28" spans="1:15" s="23" customFormat="1" ht="25.5" customHeight="1" x14ac:dyDescent="0.15">
      <c r="A28" s="27">
        <v>26</v>
      </c>
      <c r="B28" s="12">
        <v>21</v>
      </c>
      <c r="C28" s="13" t="s">
        <v>84</v>
      </c>
      <c r="D28" s="14">
        <v>493.2</v>
      </c>
      <c r="E28" s="14">
        <v>1433.07</v>
      </c>
      <c r="F28" s="15">
        <f>(D28-E28)/E28</f>
        <v>-0.65584374803743006</v>
      </c>
      <c r="G28" s="16">
        <v>63</v>
      </c>
      <c r="H28" s="16">
        <v>2</v>
      </c>
      <c r="I28" s="12">
        <v>56.5</v>
      </c>
      <c r="J28" s="12">
        <v>1</v>
      </c>
      <c r="K28" s="12">
        <v>13</v>
      </c>
      <c r="L28" s="14">
        <v>361104.65</v>
      </c>
      <c r="M28" s="16">
        <v>51753</v>
      </c>
      <c r="N28" s="17">
        <v>45310</v>
      </c>
      <c r="O28" s="18" t="s">
        <v>32</v>
      </c>
    </row>
    <row r="29" spans="1:15" s="23" customFormat="1" ht="25.5" customHeight="1" x14ac:dyDescent="0.15">
      <c r="A29" s="12">
        <v>27</v>
      </c>
      <c r="B29" s="12">
        <v>19</v>
      </c>
      <c r="C29" s="13" t="s">
        <v>21</v>
      </c>
      <c r="D29" s="14">
        <v>431.18</v>
      </c>
      <c r="E29" s="14">
        <v>1631.67</v>
      </c>
      <c r="F29" s="15">
        <f>(D29-E29)/E29</f>
        <v>-0.73574313433476124</v>
      </c>
      <c r="G29" s="16">
        <v>91</v>
      </c>
      <c r="H29" s="16">
        <v>7</v>
      </c>
      <c r="I29" s="12">
        <v>56.5</v>
      </c>
      <c r="J29" s="12">
        <v>1</v>
      </c>
      <c r="K29" s="12">
        <v>17</v>
      </c>
      <c r="L29" s="14">
        <v>535796.98</v>
      </c>
      <c r="M29" s="16">
        <v>98669</v>
      </c>
      <c r="N29" s="17">
        <v>45282</v>
      </c>
      <c r="O29" s="18" t="s">
        <v>22</v>
      </c>
    </row>
    <row r="30" spans="1:15" s="23" customFormat="1" ht="25.5" customHeight="1" x14ac:dyDescent="0.15">
      <c r="A30" s="27">
        <v>28</v>
      </c>
      <c r="B30" s="14" t="s">
        <v>17</v>
      </c>
      <c r="C30" s="13" t="s">
        <v>177</v>
      </c>
      <c r="D30" s="14">
        <v>346.10000000000014</v>
      </c>
      <c r="E30" s="14" t="s">
        <v>17</v>
      </c>
      <c r="F30" s="15" t="s">
        <v>17</v>
      </c>
      <c r="G30" s="16">
        <v>45</v>
      </c>
      <c r="H30" s="16">
        <v>5</v>
      </c>
      <c r="I30" s="12">
        <f t="shared" ref="I30:I42" si="3">G30/H30</f>
        <v>9</v>
      </c>
      <c r="J30" s="12">
        <v>2</v>
      </c>
      <c r="K30" s="15" t="s">
        <v>17</v>
      </c>
      <c r="L30" s="14">
        <v>5741.39</v>
      </c>
      <c r="M30" s="16">
        <v>847</v>
      </c>
      <c r="N30" s="17">
        <v>45359</v>
      </c>
      <c r="O30" s="18" t="s">
        <v>97</v>
      </c>
    </row>
    <row r="31" spans="1:15" ht="25.5" customHeight="1" x14ac:dyDescent="0.15">
      <c r="A31" s="12">
        <v>29</v>
      </c>
      <c r="B31" s="12">
        <v>22</v>
      </c>
      <c r="C31" s="13" t="s">
        <v>206</v>
      </c>
      <c r="D31" s="14">
        <v>293</v>
      </c>
      <c r="E31" s="14">
        <v>1368.88</v>
      </c>
      <c r="F31" s="15">
        <f t="shared" ref="F31:F40" si="4">(D31-E31)/E31</f>
        <v>-0.78595640231430075</v>
      </c>
      <c r="G31" s="16">
        <v>55</v>
      </c>
      <c r="H31" s="16">
        <v>5</v>
      </c>
      <c r="I31" s="12">
        <f t="shared" si="3"/>
        <v>11</v>
      </c>
      <c r="J31" s="12">
        <v>2</v>
      </c>
      <c r="K31" s="12">
        <v>4</v>
      </c>
      <c r="L31" s="14">
        <v>3294.33</v>
      </c>
      <c r="M31" s="16">
        <v>523</v>
      </c>
      <c r="N31" s="17">
        <v>45379</v>
      </c>
      <c r="O31" s="18" t="s">
        <v>40</v>
      </c>
    </row>
    <row r="32" spans="1:15" ht="25.5" customHeight="1" x14ac:dyDescent="0.15">
      <c r="A32" s="27">
        <v>30</v>
      </c>
      <c r="B32" s="12">
        <v>20</v>
      </c>
      <c r="C32" s="13" t="s">
        <v>170</v>
      </c>
      <c r="D32" s="14">
        <v>273</v>
      </c>
      <c r="E32" s="14">
        <v>1436.1</v>
      </c>
      <c r="F32" s="15">
        <f t="shared" si="4"/>
        <v>-0.80990181742218503</v>
      </c>
      <c r="G32" s="16">
        <v>49</v>
      </c>
      <c r="H32" s="16">
        <v>2</v>
      </c>
      <c r="I32" s="12">
        <f t="shared" si="3"/>
        <v>24.5</v>
      </c>
      <c r="J32" s="12">
        <v>1</v>
      </c>
      <c r="K32" s="12">
        <v>4</v>
      </c>
      <c r="L32" s="14">
        <v>25274.799999999999</v>
      </c>
      <c r="M32" s="16">
        <v>1596</v>
      </c>
      <c r="N32" s="17">
        <v>45379</v>
      </c>
      <c r="O32" s="18" t="s">
        <v>40</v>
      </c>
    </row>
    <row r="33" spans="1:15" ht="25.5" customHeight="1" x14ac:dyDescent="0.15">
      <c r="A33" s="12">
        <v>31</v>
      </c>
      <c r="B33" s="12">
        <v>37</v>
      </c>
      <c r="C33" s="13" t="s">
        <v>173</v>
      </c>
      <c r="D33" s="14">
        <v>228.2</v>
      </c>
      <c r="E33" s="14">
        <v>215.79</v>
      </c>
      <c r="F33" s="15">
        <f t="shared" si="4"/>
        <v>5.750961583020528E-2</v>
      </c>
      <c r="G33" s="16">
        <v>40</v>
      </c>
      <c r="H33" s="16">
        <v>2</v>
      </c>
      <c r="I33" s="12">
        <f t="shared" si="3"/>
        <v>20</v>
      </c>
      <c r="J33" s="12">
        <v>2</v>
      </c>
      <c r="K33" s="21">
        <v>4</v>
      </c>
      <c r="L33" s="14">
        <v>7096.8</v>
      </c>
      <c r="M33" s="16">
        <v>624</v>
      </c>
      <c r="N33" s="17">
        <v>45379</v>
      </c>
      <c r="O33" s="18" t="s">
        <v>40</v>
      </c>
    </row>
    <row r="34" spans="1:15" s="23" customFormat="1" ht="25.5" customHeight="1" x14ac:dyDescent="0.15">
      <c r="A34" s="27">
        <v>32</v>
      </c>
      <c r="B34" s="12">
        <v>40</v>
      </c>
      <c r="C34" s="13" t="s">
        <v>178</v>
      </c>
      <c r="D34" s="14">
        <v>212.2</v>
      </c>
      <c r="E34" s="14">
        <v>178</v>
      </c>
      <c r="F34" s="15">
        <f t="shared" si="4"/>
        <v>0.19213483146067409</v>
      </c>
      <c r="G34" s="16">
        <v>28</v>
      </c>
      <c r="H34" s="16">
        <v>3</v>
      </c>
      <c r="I34" s="12">
        <f t="shared" si="3"/>
        <v>9.3333333333333339</v>
      </c>
      <c r="J34" s="12">
        <v>1</v>
      </c>
      <c r="K34" s="21">
        <v>6</v>
      </c>
      <c r="L34" s="14">
        <v>13075.11</v>
      </c>
      <c r="M34" s="16">
        <v>2092</v>
      </c>
      <c r="N34" s="17">
        <v>45359</v>
      </c>
      <c r="O34" s="18" t="s">
        <v>28</v>
      </c>
    </row>
    <row r="35" spans="1:15" ht="25.5" customHeight="1" x14ac:dyDescent="0.15">
      <c r="A35" s="12">
        <v>33</v>
      </c>
      <c r="B35" s="12">
        <v>25</v>
      </c>
      <c r="C35" s="13" t="s">
        <v>202</v>
      </c>
      <c r="D35" s="14">
        <v>205.1</v>
      </c>
      <c r="E35" s="14">
        <v>781.6</v>
      </c>
      <c r="F35" s="15">
        <f t="shared" si="4"/>
        <v>-0.73758955987717501</v>
      </c>
      <c r="G35" s="16">
        <v>31</v>
      </c>
      <c r="H35" s="16">
        <v>4</v>
      </c>
      <c r="I35" s="12">
        <f t="shared" si="3"/>
        <v>7.75</v>
      </c>
      <c r="J35" s="12">
        <v>3</v>
      </c>
      <c r="K35" s="12">
        <v>4</v>
      </c>
      <c r="L35" s="14">
        <v>2885.35</v>
      </c>
      <c r="M35" s="16">
        <v>571</v>
      </c>
      <c r="N35" s="17">
        <v>45379</v>
      </c>
      <c r="O35" s="18" t="s">
        <v>40</v>
      </c>
    </row>
    <row r="36" spans="1:15" s="23" customFormat="1" ht="25.5" customHeight="1" x14ac:dyDescent="0.15">
      <c r="A36" s="27">
        <v>34</v>
      </c>
      <c r="B36" s="12">
        <v>18</v>
      </c>
      <c r="C36" s="13" t="s">
        <v>213</v>
      </c>
      <c r="D36" s="14">
        <v>163.5</v>
      </c>
      <c r="E36" s="14">
        <v>1830.08</v>
      </c>
      <c r="F36" s="15">
        <f t="shared" si="4"/>
        <v>-0.91065964329428217</v>
      </c>
      <c r="G36" s="16">
        <v>35</v>
      </c>
      <c r="H36" s="16">
        <v>5</v>
      </c>
      <c r="I36" s="21">
        <f t="shared" si="3"/>
        <v>7</v>
      </c>
      <c r="J36" s="12">
        <v>3</v>
      </c>
      <c r="K36" s="21">
        <v>3</v>
      </c>
      <c r="L36" s="14">
        <v>4472.41</v>
      </c>
      <c r="M36" s="16">
        <v>1022</v>
      </c>
      <c r="N36" s="17">
        <v>45380</v>
      </c>
      <c r="O36" s="18" t="s">
        <v>28</v>
      </c>
    </row>
    <row r="37" spans="1:15" ht="25.5" customHeight="1" x14ac:dyDescent="0.15">
      <c r="A37" s="12">
        <v>35</v>
      </c>
      <c r="B37" s="12">
        <v>32</v>
      </c>
      <c r="C37" s="13" t="s">
        <v>238</v>
      </c>
      <c r="D37" s="14">
        <v>136.6</v>
      </c>
      <c r="E37" s="14">
        <v>316.8</v>
      </c>
      <c r="F37" s="51">
        <f t="shared" si="4"/>
        <v>-0.56881313131313138</v>
      </c>
      <c r="G37" s="16">
        <v>24</v>
      </c>
      <c r="H37" s="16">
        <v>4</v>
      </c>
      <c r="I37" s="27">
        <f t="shared" si="3"/>
        <v>6</v>
      </c>
      <c r="J37" s="12">
        <v>2</v>
      </c>
      <c r="K37" s="21">
        <v>2</v>
      </c>
      <c r="L37" s="14">
        <v>453.4</v>
      </c>
      <c r="M37" s="16">
        <v>74</v>
      </c>
      <c r="N37" s="17">
        <v>45387</v>
      </c>
      <c r="O37" s="18" t="s">
        <v>239</v>
      </c>
    </row>
    <row r="38" spans="1:15" s="23" customFormat="1" ht="25.5" customHeight="1" x14ac:dyDescent="0.15">
      <c r="A38" s="27">
        <v>36</v>
      </c>
      <c r="B38" s="12">
        <v>23</v>
      </c>
      <c r="C38" s="13" t="s">
        <v>174</v>
      </c>
      <c r="D38" s="14">
        <v>130.1</v>
      </c>
      <c r="E38" s="14">
        <v>1103.8</v>
      </c>
      <c r="F38" s="15">
        <f t="shared" si="4"/>
        <v>-0.88213444464576918</v>
      </c>
      <c r="G38" s="16">
        <v>19</v>
      </c>
      <c r="H38" s="16">
        <v>3</v>
      </c>
      <c r="I38" s="12">
        <f t="shared" si="3"/>
        <v>6.333333333333333</v>
      </c>
      <c r="J38" s="12">
        <v>3</v>
      </c>
      <c r="K38" s="12">
        <v>4</v>
      </c>
      <c r="L38" s="14">
        <v>5840.6</v>
      </c>
      <c r="M38" s="16">
        <v>1190</v>
      </c>
      <c r="N38" s="17">
        <v>45379</v>
      </c>
      <c r="O38" s="18" t="s">
        <v>40</v>
      </c>
    </row>
    <row r="39" spans="1:15" s="23" customFormat="1" ht="25.5" customHeight="1" x14ac:dyDescent="0.15">
      <c r="A39" s="12">
        <v>37</v>
      </c>
      <c r="B39" s="12">
        <v>33</v>
      </c>
      <c r="C39" s="13" t="s">
        <v>203</v>
      </c>
      <c r="D39" s="14">
        <v>129.5</v>
      </c>
      <c r="E39" s="14">
        <v>295.7</v>
      </c>
      <c r="F39" s="15">
        <f t="shared" si="4"/>
        <v>-0.56205613797768006</v>
      </c>
      <c r="G39" s="16">
        <v>25</v>
      </c>
      <c r="H39" s="16">
        <v>4</v>
      </c>
      <c r="I39" s="12">
        <f t="shared" si="3"/>
        <v>6.25</v>
      </c>
      <c r="J39" s="12">
        <v>2</v>
      </c>
      <c r="K39" s="12">
        <v>4</v>
      </c>
      <c r="L39" s="14">
        <v>2969.4</v>
      </c>
      <c r="M39" s="16">
        <v>528</v>
      </c>
      <c r="N39" s="17">
        <v>45379</v>
      </c>
      <c r="O39" s="18" t="s">
        <v>40</v>
      </c>
    </row>
    <row r="40" spans="1:15" s="23" customFormat="1" ht="25.5" customHeight="1" x14ac:dyDescent="0.15">
      <c r="A40" s="27">
        <v>38</v>
      </c>
      <c r="B40" s="12">
        <v>24</v>
      </c>
      <c r="C40" s="13" t="s">
        <v>204</v>
      </c>
      <c r="D40" s="14">
        <v>115</v>
      </c>
      <c r="E40" s="14">
        <v>1088.73</v>
      </c>
      <c r="F40" s="15">
        <f t="shared" si="4"/>
        <v>-0.8943723420866514</v>
      </c>
      <c r="G40" s="16">
        <v>20</v>
      </c>
      <c r="H40" s="16">
        <v>2</v>
      </c>
      <c r="I40" s="12">
        <f t="shared" si="3"/>
        <v>10</v>
      </c>
      <c r="J40" s="12">
        <v>1</v>
      </c>
      <c r="K40" s="12">
        <v>4</v>
      </c>
      <c r="L40" s="14">
        <v>3204.68</v>
      </c>
      <c r="M40" s="16">
        <v>654</v>
      </c>
      <c r="N40" s="17">
        <v>45379</v>
      </c>
      <c r="O40" s="18" t="s">
        <v>40</v>
      </c>
    </row>
    <row r="41" spans="1:15" ht="25.5" customHeight="1" x14ac:dyDescent="0.15">
      <c r="A41" s="12">
        <v>39</v>
      </c>
      <c r="B41" s="12">
        <v>29</v>
      </c>
      <c r="C41" s="13" t="s">
        <v>225</v>
      </c>
      <c r="D41" s="14">
        <v>101</v>
      </c>
      <c r="E41" s="14">
        <v>407.4</v>
      </c>
      <c r="F41" s="15">
        <v>-0.31543299467827768</v>
      </c>
      <c r="G41" s="16">
        <v>20</v>
      </c>
      <c r="H41" s="16">
        <v>3</v>
      </c>
      <c r="I41" s="21">
        <f t="shared" si="3"/>
        <v>6.666666666666667</v>
      </c>
      <c r="J41" s="12">
        <v>3</v>
      </c>
      <c r="K41" s="21">
        <v>2</v>
      </c>
      <c r="L41" s="14">
        <v>508.4</v>
      </c>
      <c r="M41" s="16">
        <v>95</v>
      </c>
      <c r="N41" s="17">
        <v>45387</v>
      </c>
      <c r="O41" s="18" t="s">
        <v>226</v>
      </c>
    </row>
    <row r="42" spans="1:15" s="23" customFormat="1" ht="25.5" customHeight="1" x14ac:dyDescent="0.15">
      <c r="A42" s="27">
        <v>40</v>
      </c>
      <c r="B42" s="12">
        <v>39</v>
      </c>
      <c r="C42" s="13" t="s">
        <v>208</v>
      </c>
      <c r="D42" s="14">
        <v>100</v>
      </c>
      <c r="E42" s="14">
        <v>183.3</v>
      </c>
      <c r="F42" s="15">
        <f>(D42-E42)/E42</f>
        <v>-0.45444626295690127</v>
      </c>
      <c r="G42" s="16">
        <v>17</v>
      </c>
      <c r="H42" s="16">
        <v>1</v>
      </c>
      <c r="I42" s="12">
        <f t="shared" si="3"/>
        <v>17</v>
      </c>
      <c r="J42" s="12">
        <v>1</v>
      </c>
      <c r="K42" s="12">
        <v>4</v>
      </c>
      <c r="L42" s="14">
        <v>536.29999999999995</v>
      </c>
      <c r="M42" s="16">
        <v>99</v>
      </c>
      <c r="N42" s="17">
        <v>45379</v>
      </c>
      <c r="O42" s="18" t="s">
        <v>40</v>
      </c>
    </row>
    <row r="43" spans="1:15" s="40" customFormat="1" ht="24.95" customHeight="1" x14ac:dyDescent="0.2">
      <c r="A43" s="30"/>
      <c r="B43" s="30"/>
      <c r="C43" s="31" t="s">
        <v>250</v>
      </c>
      <c r="D43" s="32">
        <f>SUBTOTAL(109,Table132458791011121314151617181920212223262425272829303132333435363738345678910111213141517[Pajamos 
(GBO)])</f>
        <v>303045.38999999996</v>
      </c>
      <c r="E43" s="32" t="s">
        <v>251</v>
      </c>
      <c r="F43" s="33">
        <f>(D43-E43)/E43</f>
        <v>-6.2510394367243025E-2</v>
      </c>
      <c r="G43" s="34">
        <f>SUBTOTAL(109,Table132458791011121314151617181920212223262425272829303132333435363738345678910111213141517[Žiūrovų sk. 
(ADM)])</f>
        <v>47302</v>
      </c>
      <c r="H43" s="37"/>
      <c r="I43" s="35"/>
      <c r="J43" s="35"/>
      <c r="K43" s="31"/>
      <c r="L43" s="36"/>
      <c r="M43" s="60"/>
      <c r="N43" s="38"/>
      <c r="O43" s="39"/>
    </row>
  </sheetData>
  <mergeCells count="1">
    <mergeCell ref="A1:O1"/>
  </mergeCells>
  <conditionalFormatting sqref="C3">
    <cfRule type="duplicateValues" dxfId="16" priority="1"/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43725-500C-46C1-A824-CF7BF7ECDE38}">
  <sheetPr codeName="Sheet6"/>
  <dimension ref="A1:P55"/>
  <sheetViews>
    <sheetView topLeftCell="A25" zoomScale="60" zoomScaleNormal="60" workbookViewId="0">
      <selection activeCell="C52" sqref="C52:O52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8" width="14.5" style="45" customWidth="1"/>
    <col min="9" max="11" width="14.5" style="41" customWidth="1"/>
    <col min="12" max="12" width="14.5" style="43" customWidth="1"/>
    <col min="13" max="13" width="14.5" style="61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221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27">
        <v>1</v>
      </c>
      <c r="B3" s="27">
        <v>1</v>
      </c>
      <c r="C3" s="24" t="s">
        <v>169</v>
      </c>
      <c r="D3" s="25">
        <v>84950.49</v>
      </c>
      <c r="E3" s="25">
        <v>93652.45</v>
      </c>
      <c r="F3" s="51">
        <f>(D3-E3)/E3</f>
        <v>-9.2917590516852389E-2</v>
      </c>
      <c r="G3" s="26">
        <v>14978</v>
      </c>
      <c r="H3" s="26">
        <v>416</v>
      </c>
      <c r="I3" s="27">
        <f t="shared" ref="I3:I13" si="0">G3/H3</f>
        <v>36.004807692307693</v>
      </c>
      <c r="J3" s="27">
        <v>27</v>
      </c>
      <c r="K3" s="27">
        <v>5</v>
      </c>
      <c r="L3" s="25">
        <v>669970.02</v>
      </c>
      <c r="M3" s="26">
        <v>116133</v>
      </c>
      <c r="N3" s="28">
        <v>45359</v>
      </c>
      <c r="O3" s="29" t="s">
        <v>22</v>
      </c>
    </row>
    <row r="4" spans="1:15" s="56" customFormat="1" ht="25.5" customHeight="1" x14ac:dyDescent="0.2">
      <c r="A4" s="27">
        <v>2</v>
      </c>
      <c r="B4" s="27">
        <v>2</v>
      </c>
      <c r="C4" s="24" t="s">
        <v>198</v>
      </c>
      <c r="D4" s="25">
        <v>46801.01</v>
      </c>
      <c r="E4" s="25">
        <v>71552.08</v>
      </c>
      <c r="F4" s="51">
        <f>(D4-E4)/E4</f>
        <v>-0.34591684825933783</v>
      </c>
      <c r="G4" s="26">
        <v>6710</v>
      </c>
      <c r="H4" s="26">
        <v>279</v>
      </c>
      <c r="I4" s="27">
        <f t="shared" si="0"/>
        <v>24.050179211469533</v>
      </c>
      <c r="J4" s="27">
        <v>15</v>
      </c>
      <c r="K4" s="27">
        <v>2</v>
      </c>
      <c r="L4" s="25">
        <v>123751.86</v>
      </c>
      <c r="M4" s="26">
        <v>17195</v>
      </c>
      <c r="N4" s="28">
        <v>45380</v>
      </c>
      <c r="O4" s="29" t="s">
        <v>20</v>
      </c>
    </row>
    <row r="5" spans="1:15" s="56" customFormat="1" ht="25.5" customHeight="1" x14ac:dyDescent="0.2">
      <c r="A5" s="27">
        <v>3</v>
      </c>
      <c r="B5" s="12">
        <v>3</v>
      </c>
      <c r="C5" s="13" t="s">
        <v>160</v>
      </c>
      <c r="D5" s="14">
        <v>38761.93</v>
      </c>
      <c r="E5" s="14">
        <v>43854.17</v>
      </c>
      <c r="F5" s="15">
        <f>(D5-E5)/E5</f>
        <v>-0.11611757787229808</v>
      </c>
      <c r="G5" s="16">
        <v>4986</v>
      </c>
      <c r="H5" s="16">
        <v>186</v>
      </c>
      <c r="I5" s="12">
        <f t="shared" si="0"/>
        <v>26.806451612903224</v>
      </c>
      <c r="J5" s="12">
        <v>10</v>
      </c>
      <c r="K5" s="12">
        <v>6</v>
      </c>
      <c r="L5" s="25">
        <v>767322.19</v>
      </c>
      <c r="M5" s="26">
        <v>95908</v>
      </c>
      <c r="N5" s="17">
        <v>45352</v>
      </c>
      <c r="O5" s="18" t="s">
        <v>20</v>
      </c>
    </row>
    <row r="6" spans="1:15" s="56" customFormat="1" ht="25.5" customHeight="1" x14ac:dyDescent="0.2">
      <c r="A6" s="27">
        <v>4</v>
      </c>
      <c r="B6" s="27" t="s">
        <v>15</v>
      </c>
      <c r="C6" s="24" t="s">
        <v>215</v>
      </c>
      <c r="D6" s="25">
        <v>17909.55</v>
      </c>
      <c r="E6" s="51" t="s">
        <v>17</v>
      </c>
      <c r="F6" s="51" t="s">
        <v>17</v>
      </c>
      <c r="G6" s="26">
        <v>2403</v>
      </c>
      <c r="H6" s="26">
        <v>183</v>
      </c>
      <c r="I6" s="27">
        <f t="shared" si="0"/>
        <v>13.131147540983607</v>
      </c>
      <c r="J6" s="27">
        <v>13</v>
      </c>
      <c r="K6" s="27">
        <v>1</v>
      </c>
      <c r="L6" s="25">
        <v>19215.71</v>
      </c>
      <c r="M6" s="26">
        <v>2586</v>
      </c>
      <c r="N6" s="28">
        <v>45387</v>
      </c>
      <c r="O6" s="29" t="s">
        <v>32</v>
      </c>
    </row>
    <row r="7" spans="1:15" s="56" customFormat="1" ht="25.5" customHeight="1" x14ac:dyDescent="0.2">
      <c r="A7" s="27">
        <v>5</v>
      </c>
      <c r="B7" s="27">
        <v>4</v>
      </c>
      <c r="C7" s="24" t="s">
        <v>200</v>
      </c>
      <c r="D7" s="25">
        <v>15060.94</v>
      </c>
      <c r="E7" s="25">
        <v>24516.98</v>
      </c>
      <c r="F7" s="51">
        <f>(D7-E7)/E7</f>
        <v>-0.38569350711221362</v>
      </c>
      <c r="G7" s="26" t="s">
        <v>227</v>
      </c>
      <c r="H7" s="26">
        <v>74</v>
      </c>
      <c r="I7" s="27">
        <f t="shared" si="0"/>
        <v>31.675675675675677</v>
      </c>
      <c r="J7" s="27">
        <v>16</v>
      </c>
      <c r="K7" s="27">
        <v>3</v>
      </c>
      <c r="L7" s="25">
        <v>49205.08</v>
      </c>
      <c r="M7" s="26" t="s">
        <v>228</v>
      </c>
      <c r="N7" s="28">
        <v>45379</v>
      </c>
      <c r="O7" s="29" t="s">
        <v>40</v>
      </c>
    </row>
    <row r="8" spans="1:15" s="56" customFormat="1" ht="25.5" customHeight="1" x14ac:dyDescent="0.2">
      <c r="A8" s="27">
        <v>6</v>
      </c>
      <c r="B8" s="27">
        <v>7</v>
      </c>
      <c r="C8" s="24" t="s">
        <v>197</v>
      </c>
      <c r="D8" s="25">
        <v>14917.88</v>
      </c>
      <c r="E8" s="25">
        <v>17878.86</v>
      </c>
      <c r="F8" s="51">
        <f>(D8-E8)/E8</f>
        <v>-0.16561346752533446</v>
      </c>
      <c r="G8" s="26">
        <v>2937</v>
      </c>
      <c r="H8" s="26">
        <v>120</v>
      </c>
      <c r="I8" s="27">
        <f t="shared" si="0"/>
        <v>24.475000000000001</v>
      </c>
      <c r="J8" s="27">
        <v>17</v>
      </c>
      <c r="K8" s="53">
        <v>3</v>
      </c>
      <c r="L8" s="25">
        <v>49960.07</v>
      </c>
      <c r="M8" s="26">
        <v>9944</v>
      </c>
      <c r="N8" s="28">
        <v>45373</v>
      </c>
      <c r="O8" s="29" t="s">
        <v>51</v>
      </c>
    </row>
    <row r="9" spans="1:15" ht="25.5" customHeight="1" x14ac:dyDescent="0.15">
      <c r="A9" s="27">
        <v>7</v>
      </c>
      <c r="B9" s="27">
        <v>5</v>
      </c>
      <c r="C9" s="24" t="s">
        <v>187</v>
      </c>
      <c r="D9" s="25">
        <v>14825.29</v>
      </c>
      <c r="E9" s="25">
        <v>22255.98</v>
      </c>
      <c r="F9" s="51">
        <f>(D9-E9)/E9</f>
        <v>-0.33387386221590776</v>
      </c>
      <c r="G9" s="26">
        <v>2482</v>
      </c>
      <c r="H9" s="26">
        <v>124</v>
      </c>
      <c r="I9" s="27">
        <f t="shared" si="0"/>
        <v>20.016129032258064</v>
      </c>
      <c r="J9" s="27">
        <v>13</v>
      </c>
      <c r="K9" s="27">
        <v>3</v>
      </c>
      <c r="L9" s="25">
        <v>71701.789999999994</v>
      </c>
      <c r="M9" s="26">
        <v>11302</v>
      </c>
      <c r="N9" s="28">
        <v>45373</v>
      </c>
      <c r="O9" s="29" t="s">
        <v>182</v>
      </c>
    </row>
    <row r="10" spans="1:15" ht="25.5" customHeight="1" x14ac:dyDescent="0.15">
      <c r="A10" s="27">
        <v>8</v>
      </c>
      <c r="B10" s="27">
        <v>8</v>
      </c>
      <c r="C10" s="24" t="s">
        <v>201</v>
      </c>
      <c r="D10" s="25">
        <v>14687.97</v>
      </c>
      <c r="E10" s="25">
        <v>15641.53</v>
      </c>
      <c r="F10" s="51">
        <f>(D10-E10)/E10</f>
        <v>-6.0963345657362243E-2</v>
      </c>
      <c r="G10" s="26" t="s">
        <v>229</v>
      </c>
      <c r="H10" s="26">
        <v>55</v>
      </c>
      <c r="I10" s="27">
        <f t="shared" si="0"/>
        <v>40.909090909090907</v>
      </c>
      <c r="J10" s="27">
        <v>12</v>
      </c>
      <c r="K10" s="27">
        <v>3</v>
      </c>
      <c r="L10" s="25">
        <v>32594.07</v>
      </c>
      <c r="M10" s="26" t="s">
        <v>230</v>
      </c>
      <c r="N10" s="28">
        <v>45379</v>
      </c>
      <c r="O10" s="29" t="s">
        <v>40</v>
      </c>
    </row>
    <row r="11" spans="1:15" ht="25.5" customHeight="1" x14ac:dyDescent="0.15">
      <c r="A11" s="27">
        <v>9</v>
      </c>
      <c r="B11" s="27" t="s">
        <v>15</v>
      </c>
      <c r="C11" s="24" t="s">
        <v>214</v>
      </c>
      <c r="D11" s="25">
        <v>13052.2</v>
      </c>
      <c r="E11" s="51" t="s">
        <v>17</v>
      </c>
      <c r="F11" s="51" t="s">
        <v>17</v>
      </c>
      <c r="G11" s="26">
        <v>2004</v>
      </c>
      <c r="H11" s="26">
        <v>138</v>
      </c>
      <c r="I11" s="27">
        <f t="shared" si="0"/>
        <v>14.521739130434783</v>
      </c>
      <c r="J11" s="27">
        <v>16</v>
      </c>
      <c r="K11" s="27">
        <v>1</v>
      </c>
      <c r="L11" s="25">
        <v>13204.339999999998</v>
      </c>
      <c r="M11" s="26">
        <v>2026</v>
      </c>
      <c r="N11" s="28">
        <v>45387</v>
      </c>
      <c r="O11" s="29" t="s">
        <v>28</v>
      </c>
    </row>
    <row r="12" spans="1:15" ht="25.5" customHeight="1" x14ac:dyDescent="0.15">
      <c r="A12" s="27">
        <v>10</v>
      </c>
      <c r="B12" s="27">
        <v>6</v>
      </c>
      <c r="C12" s="24" t="s">
        <v>199</v>
      </c>
      <c r="D12" s="25">
        <v>11401.21</v>
      </c>
      <c r="E12" s="25">
        <v>20690.919999999998</v>
      </c>
      <c r="F12" s="51">
        <f>(D12-E12)/E12</f>
        <v>-0.44897520264927804</v>
      </c>
      <c r="G12" s="26">
        <v>1697</v>
      </c>
      <c r="H12" s="26">
        <v>75</v>
      </c>
      <c r="I12" s="27">
        <f t="shared" si="0"/>
        <v>22.626666666666665</v>
      </c>
      <c r="J12" s="27">
        <v>10</v>
      </c>
      <c r="K12" s="53">
        <v>3</v>
      </c>
      <c r="L12" s="25">
        <v>59767.519999999997</v>
      </c>
      <c r="M12" s="26">
        <v>8748</v>
      </c>
      <c r="N12" s="28">
        <v>45373</v>
      </c>
      <c r="O12" s="29" t="s">
        <v>51</v>
      </c>
    </row>
    <row r="13" spans="1:15" ht="25.5" customHeight="1" x14ac:dyDescent="0.15">
      <c r="A13" s="27">
        <v>11</v>
      </c>
      <c r="B13" s="27" t="s">
        <v>36</v>
      </c>
      <c r="C13" s="24" t="s">
        <v>237</v>
      </c>
      <c r="D13" s="25">
        <v>8159.99</v>
      </c>
      <c r="E13" s="25" t="s">
        <v>17</v>
      </c>
      <c r="F13" s="51" t="s">
        <v>17</v>
      </c>
      <c r="G13" s="26">
        <v>1033</v>
      </c>
      <c r="H13" s="26">
        <v>12</v>
      </c>
      <c r="I13" s="27">
        <f t="shared" si="0"/>
        <v>86.083333333333329</v>
      </c>
      <c r="J13" s="27">
        <v>11</v>
      </c>
      <c r="K13" s="27">
        <v>0</v>
      </c>
      <c r="L13" s="25">
        <v>8159.99</v>
      </c>
      <c r="M13" s="26">
        <v>1033</v>
      </c>
      <c r="N13" s="28" t="s">
        <v>38</v>
      </c>
      <c r="O13" s="29" t="s">
        <v>22</v>
      </c>
    </row>
    <row r="14" spans="1:15" ht="25.5" customHeight="1" x14ac:dyDescent="0.15">
      <c r="A14" s="27">
        <v>12</v>
      </c>
      <c r="B14" s="27" t="s">
        <v>15</v>
      </c>
      <c r="C14" s="24" t="s">
        <v>224</v>
      </c>
      <c r="D14" s="25">
        <v>7184.77</v>
      </c>
      <c r="E14" s="25" t="s">
        <v>17</v>
      </c>
      <c r="F14" s="51" t="s">
        <v>17</v>
      </c>
      <c r="G14" s="26">
        <v>1063</v>
      </c>
      <c r="H14" s="26">
        <v>123</v>
      </c>
      <c r="I14" s="27">
        <v>14.872727272727273</v>
      </c>
      <c r="J14" s="27">
        <v>12</v>
      </c>
      <c r="K14" s="27">
        <v>1</v>
      </c>
      <c r="L14" s="25">
        <v>7184.77</v>
      </c>
      <c r="M14" s="26">
        <v>1063</v>
      </c>
      <c r="N14" s="28">
        <v>45387</v>
      </c>
      <c r="O14" s="29" t="s">
        <v>30</v>
      </c>
    </row>
    <row r="15" spans="1:15" s="23" customFormat="1" ht="25.5" customHeight="1" x14ac:dyDescent="0.15">
      <c r="A15" s="27">
        <v>13</v>
      </c>
      <c r="B15" s="27">
        <v>10</v>
      </c>
      <c r="C15" s="24" t="s">
        <v>171</v>
      </c>
      <c r="D15" s="25">
        <v>6098.92</v>
      </c>
      <c r="E15" s="25">
        <v>5916.02</v>
      </c>
      <c r="F15" s="51">
        <f>(D15-E15)/E15</f>
        <v>3.0916055050523767E-2</v>
      </c>
      <c r="G15" s="26">
        <v>911</v>
      </c>
      <c r="H15" s="26">
        <v>32</v>
      </c>
      <c r="I15" s="27">
        <f>G15/H15</f>
        <v>28.46875</v>
      </c>
      <c r="J15" s="27">
        <v>11</v>
      </c>
      <c r="K15" s="53">
        <v>3</v>
      </c>
      <c r="L15" s="25">
        <v>33317.440000000002</v>
      </c>
      <c r="M15" s="26" t="s">
        <v>231</v>
      </c>
      <c r="N15" s="28">
        <v>45379</v>
      </c>
      <c r="O15" s="29" t="s">
        <v>40</v>
      </c>
    </row>
    <row r="16" spans="1:15" s="23" customFormat="1" ht="25.5" customHeight="1" x14ac:dyDescent="0.15">
      <c r="A16" s="27">
        <v>14</v>
      </c>
      <c r="B16" s="12" t="s">
        <v>15</v>
      </c>
      <c r="C16" s="13" t="s">
        <v>222</v>
      </c>
      <c r="D16" s="14">
        <v>4129.2999999999993</v>
      </c>
      <c r="E16" s="14" t="s">
        <v>17</v>
      </c>
      <c r="F16" s="15" t="s">
        <v>17</v>
      </c>
      <c r="G16" s="16">
        <v>701</v>
      </c>
      <c r="H16" s="16">
        <v>24</v>
      </c>
      <c r="I16" s="21">
        <f>G16/H16</f>
        <v>29.208333333333332</v>
      </c>
      <c r="J16" s="12">
        <v>8</v>
      </c>
      <c r="K16" s="21">
        <v>1</v>
      </c>
      <c r="L16" s="14">
        <v>4129.2999999999993</v>
      </c>
      <c r="M16" s="14">
        <v>701</v>
      </c>
      <c r="N16" s="17">
        <v>45387</v>
      </c>
      <c r="O16" s="18" t="s">
        <v>97</v>
      </c>
    </row>
    <row r="17" spans="1:15" ht="25.5" customHeight="1" x14ac:dyDescent="0.15">
      <c r="A17" s="27">
        <v>15</v>
      </c>
      <c r="B17" s="12" t="s">
        <v>15</v>
      </c>
      <c r="C17" s="13" t="s">
        <v>223</v>
      </c>
      <c r="D17" s="14">
        <v>3843</v>
      </c>
      <c r="E17" s="15" t="s">
        <v>17</v>
      </c>
      <c r="F17" s="15" t="s">
        <v>17</v>
      </c>
      <c r="G17" s="16">
        <v>811</v>
      </c>
      <c r="H17" s="16" t="s">
        <v>17</v>
      </c>
      <c r="I17" s="21" t="s">
        <v>17</v>
      </c>
      <c r="J17" s="12">
        <v>10</v>
      </c>
      <c r="K17" s="21">
        <v>1</v>
      </c>
      <c r="L17" s="14">
        <v>3843</v>
      </c>
      <c r="M17" s="16">
        <v>811</v>
      </c>
      <c r="N17" s="17">
        <v>45387</v>
      </c>
      <c r="O17" s="18" t="s">
        <v>140</v>
      </c>
    </row>
    <row r="18" spans="1:15" ht="25.5" customHeight="1" x14ac:dyDescent="0.15">
      <c r="A18" s="27">
        <v>16</v>
      </c>
      <c r="B18" s="27">
        <v>11</v>
      </c>
      <c r="C18" s="24" t="s">
        <v>86</v>
      </c>
      <c r="D18" s="25">
        <v>2540.35</v>
      </c>
      <c r="E18" s="25">
        <v>5545.28</v>
      </c>
      <c r="F18" s="51">
        <f t="shared" ref="F18:F29" si="1">(D18-E18)/E18</f>
        <v>-0.54188967915055686</v>
      </c>
      <c r="G18" s="26">
        <v>392</v>
      </c>
      <c r="H18" s="51" t="s">
        <v>17</v>
      </c>
      <c r="I18" s="51" t="s">
        <v>17</v>
      </c>
      <c r="J18" s="27">
        <v>3</v>
      </c>
      <c r="K18" s="27">
        <v>12</v>
      </c>
      <c r="L18" s="25">
        <v>1306017.69</v>
      </c>
      <c r="M18" s="26">
        <v>192499</v>
      </c>
      <c r="N18" s="28">
        <v>45310</v>
      </c>
      <c r="O18" s="29" t="s">
        <v>87</v>
      </c>
    </row>
    <row r="19" spans="1:15" ht="25.5" customHeight="1" x14ac:dyDescent="0.15">
      <c r="A19" s="27">
        <v>17</v>
      </c>
      <c r="B19" s="27">
        <v>12</v>
      </c>
      <c r="C19" s="24" t="s">
        <v>172</v>
      </c>
      <c r="D19" s="25">
        <v>2283.1</v>
      </c>
      <c r="E19" s="25">
        <v>2755.8</v>
      </c>
      <c r="F19" s="51">
        <f t="shared" si="1"/>
        <v>-0.17152913854416149</v>
      </c>
      <c r="G19" s="26">
        <v>423</v>
      </c>
      <c r="H19" s="26">
        <v>23</v>
      </c>
      <c r="I19" s="27">
        <f>G19/H19</f>
        <v>18.391304347826086</v>
      </c>
      <c r="J19" s="27">
        <v>10</v>
      </c>
      <c r="K19" s="53">
        <v>3</v>
      </c>
      <c r="L19" s="25">
        <v>18421.8</v>
      </c>
      <c r="M19" s="26" t="s">
        <v>232</v>
      </c>
      <c r="N19" s="28">
        <v>45379</v>
      </c>
      <c r="O19" s="29" t="s">
        <v>40</v>
      </c>
    </row>
    <row r="20" spans="1:15" ht="25.5" customHeight="1" x14ac:dyDescent="0.15">
      <c r="A20" s="27">
        <v>18</v>
      </c>
      <c r="B20" s="27">
        <v>13</v>
      </c>
      <c r="C20" s="24" t="s">
        <v>213</v>
      </c>
      <c r="D20" s="25">
        <v>1830.08</v>
      </c>
      <c r="E20" s="25">
        <v>2478.83</v>
      </c>
      <c r="F20" s="51">
        <f t="shared" si="1"/>
        <v>-0.26171621289075897</v>
      </c>
      <c r="G20" s="26">
        <v>399</v>
      </c>
      <c r="H20" s="26">
        <v>38</v>
      </c>
      <c r="I20" s="53">
        <f>G20/H20</f>
        <v>10.5</v>
      </c>
      <c r="J20" s="27">
        <v>12</v>
      </c>
      <c r="K20" s="53">
        <v>2</v>
      </c>
      <c r="L20" s="25">
        <v>4308.91</v>
      </c>
      <c r="M20" s="26">
        <v>987</v>
      </c>
      <c r="N20" s="28">
        <v>45380</v>
      </c>
      <c r="O20" s="29" t="s">
        <v>28</v>
      </c>
    </row>
    <row r="21" spans="1:15" ht="25.5" customHeight="1" x14ac:dyDescent="0.15">
      <c r="A21" s="27">
        <v>19</v>
      </c>
      <c r="B21" s="27">
        <v>21</v>
      </c>
      <c r="C21" s="24" t="s">
        <v>21</v>
      </c>
      <c r="D21" s="25">
        <v>1631.67</v>
      </c>
      <c r="E21" s="25">
        <v>1259.74</v>
      </c>
      <c r="F21" s="51">
        <f t="shared" si="1"/>
        <v>0.29524346293679654</v>
      </c>
      <c r="G21" s="26">
        <v>360</v>
      </c>
      <c r="H21" s="26">
        <v>11</v>
      </c>
      <c r="I21" s="27">
        <v>56.5</v>
      </c>
      <c r="J21" s="27">
        <v>1</v>
      </c>
      <c r="K21" s="27">
        <v>16</v>
      </c>
      <c r="L21" s="25">
        <v>535365.80000000005</v>
      </c>
      <c r="M21" s="26">
        <v>98578</v>
      </c>
      <c r="N21" s="28">
        <v>45282</v>
      </c>
      <c r="O21" s="29" t="s">
        <v>22</v>
      </c>
    </row>
    <row r="22" spans="1:15" ht="25.5" customHeight="1" x14ac:dyDescent="0.15">
      <c r="A22" s="27">
        <v>20</v>
      </c>
      <c r="B22" s="27">
        <v>22</v>
      </c>
      <c r="C22" s="24" t="s">
        <v>170</v>
      </c>
      <c r="D22" s="25">
        <v>1436.1</v>
      </c>
      <c r="E22" s="25">
        <v>1182.3</v>
      </c>
      <c r="F22" s="51">
        <f t="shared" si="1"/>
        <v>0.2146663283430601</v>
      </c>
      <c r="G22" s="26">
        <v>254</v>
      </c>
      <c r="H22" s="26">
        <v>12</v>
      </c>
      <c r="I22" s="27">
        <f>G22/H22</f>
        <v>21.166666666666668</v>
      </c>
      <c r="J22" s="27">
        <v>5</v>
      </c>
      <c r="K22" s="27">
        <v>3</v>
      </c>
      <c r="L22" s="25">
        <v>24896.799999999999</v>
      </c>
      <c r="M22" s="26" t="s">
        <v>233</v>
      </c>
      <c r="N22" s="28">
        <v>45379</v>
      </c>
      <c r="O22" s="29" t="s">
        <v>40</v>
      </c>
    </row>
    <row r="23" spans="1:15" ht="25.5" customHeight="1" x14ac:dyDescent="0.15">
      <c r="A23" s="27">
        <v>21</v>
      </c>
      <c r="B23" s="27">
        <v>14</v>
      </c>
      <c r="C23" s="24" t="s">
        <v>84</v>
      </c>
      <c r="D23" s="25">
        <v>1433.07</v>
      </c>
      <c r="E23" s="25">
        <v>1762.2</v>
      </c>
      <c r="F23" s="51">
        <f t="shared" si="1"/>
        <v>-0.18677221654749751</v>
      </c>
      <c r="G23" s="26">
        <v>231</v>
      </c>
      <c r="H23" s="26">
        <v>7</v>
      </c>
      <c r="I23" s="27">
        <v>56.5</v>
      </c>
      <c r="J23" s="27">
        <v>3</v>
      </c>
      <c r="K23" s="27">
        <v>12</v>
      </c>
      <c r="L23" s="25">
        <v>360611.45</v>
      </c>
      <c r="M23" s="26">
        <v>51690</v>
      </c>
      <c r="N23" s="28">
        <v>45310</v>
      </c>
      <c r="O23" s="29" t="s">
        <v>32</v>
      </c>
    </row>
    <row r="24" spans="1:15" ht="25.5" customHeight="1" x14ac:dyDescent="0.15">
      <c r="A24" s="27">
        <v>22</v>
      </c>
      <c r="B24" s="27">
        <v>19</v>
      </c>
      <c r="C24" s="24" t="s">
        <v>206</v>
      </c>
      <c r="D24" s="25">
        <v>1368.88</v>
      </c>
      <c r="E24" s="25">
        <v>1349.75</v>
      </c>
      <c r="F24" s="51">
        <f t="shared" si="1"/>
        <v>1.4172994999073983E-2</v>
      </c>
      <c r="G24" s="26">
        <v>215</v>
      </c>
      <c r="H24" s="26">
        <v>12</v>
      </c>
      <c r="I24" s="27">
        <f t="shared" ref="I24:I29" si="2">G24/H24</f>
        <v>17.916666666666668</v>
      </c>
      <c r="J24" s="27">
        <v>6</v>
      </c>
      <c r="K24" s="27">
        <v>3</v>
      </c>
      <c r="L24" s="25">
        <v>2995.83</v>
      </c>
      <c r="M24" s="26">
        <v>465</v>
      </c>
      <c r="N24" s="28">
        <v>45379</v>
      </c>
      <c r="O24" s="29" t="s">
        <v>40</v>
      </c>
    </row>
    <row r="25" spans="1:15" ht="25.5" customHeight="1" x14ac:dyDescent="0.15">
      <c r="A25" s="27">
        <v>23</v>
      </c>
      <c r="B25" s="27">
        <v>24</v>
      </c>
      <c r="C25" s="24" t="s">
        <v>174</v>
      </c>
      <c r="D25" s="25">
        <v>1103.8</v>
      </c>
      <c r="E25" s="25">
        <v>1110.3499999999999</v>
      </c>
      <c r="F25" s="51">
        <f t="shared" si="1"/>
        <v>-5.8990408429773992E-3</v>
      </c>
      <c r="G25" s="26">
        <v>155</v>
      </c>
      <c r="H25" s="26">
        <v>6</v>
      </c>
      <c r="I25" s="27">
        <f t="shared" si="2"/>
        <v>25.833333333333332</v>
      </c>
      <c r="J25" s="27">
        <v>4</v>
      </c>
      <c r="K25" s="27">
        <v>3</v>
      </c>
      <c r="L25" s="25">
        <v>5561.75</v>
      </c>
      <c r="M25" s="26" t="s">
        <v>234</v>
      </c>
      <c r="N25" s="28">
        <v>45379</v>
      </c>
      <c r="O25" s="29" t="s">
        <v>40</v>
      </c>
    </row>
    <row r="26" spans="1:15" ht="25.5" customHeight="1" x14ac:dyDescent="0.15">
      <c r="A26" s="27">
        <v>24</v>
      </c>
      <c r="B26" s="27">
        <v>16</v>
      </c>
      <c r="C26" s="24" t="s">
        <v>204</v>
      </c>
      <c r="D26" s="25">
        <v>1088.73</v>
      </c>
      <c r="E26" s="25">
        <v>1540.8</v>
      </c>
      <c r="F26" s="51">
        <f t="shared" si="1"/>
        <v>-0.29339953271028035</v>
      </c>
      <c r="G26" s="26">
        <v>189</v>
      </c>
      <c r="H26" s="26">
        <v>16</v>
      </c>
      <c r="I26" s="27">
        <f t="shared" si="2"/>
        <v>11.8125</v>
      </c>
      <c r="J26" s="27">
        <v>9</v>
      </c>
      <c r="K26" s="27">
        <v>3</v>
      </c>
      <c r="L26" s="25">
        <v>2941.93</v>
      </c>
      <c r="M26" s="26">
        <v>478</v>
      </c>
      <c r="N26" s="28">
        <v>45379</v>
      </c>
      <c r="O26" s="29" t="s">
        <v>40</v>
      </c>
    </row>
    <row r="27" spans="1:15" ht="25.5" customHeight="1" x14ac:dyDescent="0.15">
      <c r="A27" s="27">
        <v>25</v>
      </c>
      <c r="B27" s="27">
        <v>30</v>
      </c>
      <c r="C27" s="24" t="s">
        <v>202</v>
      </c>
      <c r="D27" s="25">
        <v>781.6</v>
      </c>
      <c r="E27" s="25">
        <v>633.9</v>
      </c>
      <c r="F27" s="51">
        <f t="shared" si="1"/>
        <v>0.2330020507966557</v>
      </c>
      <c r="G27" s="26">
        <v>131</v>
      </c>
      <c r="H27" s="26">
        <v>9</v>
      </c>
      <c r="I27" s="27">
        <f t="shared" si="2"/>
        <v>14.555555555555555</v>
      </c>
      <c r="J27" s="27">
        <v>7</v>
      </c>
      <c r="K27" s="27">
        <v>3</v>
      </c>
      <c r="L27" s="25">
        <v>2583.5</v>
      </c>
      <c r="M27" s="26">
        <v>446</v>
      </c>
      <c r="N27" s="28">
        <v>45379</v>
      </c>
      <c r="O27" s="29" t="s">
        <v>40</v>
      </c>
    </row>
    <row r="28" spans="1:15" s="23" customFormat="1" ht="25.5" customHeight="1" x14ac:dyDescent="0.15">
      <c r="A28" s="27">
        <v>26</v>
      </c>
      <c r="B28" s="27">
        <v>34</v>
      </c>
      <c r="C28" s="24" t="s">
        <v>176</v>
      </c>
      <c r="D28" s="25">
        <v>637.1</v>
      </c>
      <c r="E28" s="25">
        <v>293</v>
      </c>
      <c r="F28" s="51">
        <f t="shared" si="1"/>
        <v>1.1744027303754268</v>
      </c>
      <c r="G28" s="26">
        <v>104</v>
      </c>
      <c r="H28" s="27">
        <v>9</v>
      </c>
      <c r="I28" s="27">
        <f t="shared" si="2"/>
        <v>11.555555555555555</v>
      </c>
      <c r="J28" s="27">
        <v>5</v>
      </c>
      <c r="K28" s="27">
        <v>3</v>
      </c>
      <c r="L28" s="25">
        <v>2132.8000000000002</v>
      </c>
      <c r="M28" s="26">
        <v>376</v>
      </c>
      <c r="N28" s="28">
        <v>45379</v>
      </c>
      <c r="O28" s="29" t="s">
        <v>40</v>
      </c>
    </row>
    <row r="29" spans="1:15" ht="25.5" customHeight="1" x14ac:dyDescent="0.15">
      <c r="A29" s="27">
        <v>27</v>
      </c>
      <c r="B29" s="27">
        <v>27</v>
      </c>
      <c r="C29" s="24" t="s">
        <v>156</v>
      </c>
      <c r="D29" s="25">
        <v>559.20000000000005</v>
      </c>
      <c r="E29" s="25">
        <v>853.4</v>
      </c>
      <c r="F29" s="51">
        <f t="shared" si="1"/>
        <v>-0.34473869228966481</v>
      </c>
      <c r="G29" s="26">
        <v>91</v>
      </c>
      <c r="H29" s="26">
        <v>4</v>
      </c>
      <c r="I29" s="27">
        <f t="shared" si="2"/>
        <v>22.75</v>
      </c>
      <c r="J29" s="27">
        <v>2</v>
      </c>
      <c r="K29" s="53">
        <v>7</v>
      </c>
      <c r="L29" s="25">
        <v>10141.5</v>
      </c>
      <c r="M29" s="26">
        <v>1569</v>
      </c>
      <c r="N29" s="28">
        <v>45345</v>
      </c>
      <c r="O29" s="29" t="s">
        <v>157</v>
      </c>
    </row>
    <row r="30" spans="1:15" s="23" customFormat="1" ht="25.5" customHeight="1" x14ac:dyDescent="0.15">
      <c r="A30" s="27">
        <v>28</v>
      </c>
      <c r="B30" s="27">
        <v>18</v>
      </c>
      <c r="C30" s="24" t="s">
        <v>159</v>
      </c>
      <c r="D30" s="25">
        <v>433.8</v>
      </c>
      <c r="E30" s="25">
        <v>1405.7</v>
      </c>
      <c r="F30" s="51">
        <v>-0.31543299467827768</v>
      </c>
      <c r="G30" s="26">
        <v>79</v>
      </c>
      <c r="H30" s="26">
        <v>3</v>
      </c>
      <c r="I30" s="27">
        <v>26.333333333333332</v>
      </c>
      <c r="J30" s="27">
        <v>2</v>
      </c>
      <c r="K30" s="27">
        <v>6</v>
      </c>
      <c r="L30" s="25">
        <v>23963.73</v>
      </c>
      <c r="M30" s="26">
        <v>4124</v>
      </c>
      <c r="N30" s="28">
        <v>45352</v>
      </c>
      <c r="O30" s="29" t="s">
        <v>49</v>
      </c>
    </row>
    <row r="31" spans="1:15" s="23" customFormat="1" ht="25.5" customHeight="1" x14ac:dyDescent="0.15">
      <c r="A31" s="27">
        <v>29</v>
      </c>
      <c r="B31" s="12" t="s">
        <v>15</v>
      </c>
      <c r="C31" s="13" t="s">
        <v>225</v>
      </c>
      <c r="D31" s="14">
        <v>407.4</v>
      </c>
      <c r="E31" s="14" t="s">
        <v>17</v>
      </c>
      <c r="F31" s="15" t="s">
        <v>17</v>
      </c>
      <c r="G31" s="16">
        <v>75</v>
      </c>
      <c r="H31" s="16">
        <v>15</v>
      </c>
      <c r="I31" s="21">
        <f t="shared" ref="I31:I37" si="3">G31/H31</f>
        <v>5</v>
      </c>
      <c r="J31" s="12">
        <v>7</v>
      </c>
      <c r="K31" s="21">
        <v>1</v>
      </c>
      <c r="L31" s="14">
        <v>407.4</v>
      </c>
      <c r="M31" s="16">
        <v>75</v>
      </c>
      <c r="N31" s="17">
        <v>45387</v>
      </c>
      <c r="O31" s="18" t="s">
        <v>226</v>
      </c>
    </row>
    <row r="32" spans="1:15" ht="25.5" customHeight="1" x14ac:dyDescent="0.15">
      <c r="A32" s="27">
        <v>30</v>
      </c>
      <c r="B32" s="12" t="s">
        <v>17</v>
      </c>
      <c r="C32" s="24" t="s">
        <v>118</v>
      </c>
      <c r="D32" s="25">
        <v>397.49</v>
      </c>
      <c r="E32" s="14" t="s">
        <v>17</v>
      </c>
      <c r="F32" s="15" t="s">
        <v>17</v>
      </c>
      <c r="G32" s="26">
        <v>62</v>
      </c>
      <c r="H32" s="26">
        <v>1</v>
      </c>
      <c r="I32" s="21">
        <f t="shared" si="3"/>
        <v>62</v>
      </c>
      <c r="J32" s="27">
        <v>1</v>
      </c>
      <c r="K32" s="15" t="s">
        <v>17</v>
      </c>
      <c r="L32" s="25">
        <v>36827.629999999997</v>
      </c>
      <c r="M32" s="26">
        <v>5398</v>
      </c>
      <c r="N32" s="28">
        <v>45324</v>
      </c>
      <c r="O32" s="29" t="s">
        <v>28</v>
      </c>
    </row>
    <row r="33" spans="1:15" ht="25.5" customHeight="1" x14ac:dyDescent="0.15">
      <c r="A33" s="27">
        <v>31</v>
      </c>
      <c r="B33" s="27">
        <v>25</v>
      </c>
      <c r="C33" s="24" t="s">
        <v>154</v>
      </c>
      <c r="D33" s="25">
        <v>325.8</v>
      </c>
      <c r="E33" s="25">
        <v>944.65</v>
      </c>
      <c r="F33" s="51">
        <f>(D33-E33)/E33</f>
        <v>-0.65511035833377429</v>
      </c>
      <c r="G33" s="26">
        <v>59</v>
      </c>
      <c r="H33" s="26">
        <v>6</v>
      </c>
      <c r="I33" s="27">
        <f t="shared" si="3"/>
        <v>9.8333333333333339</v>
      </c>
      <c r="J33" s="27">
        <v>3</v>
      </c>
      <c r="K33" s="53">
        <v>7</v>
      </c>
      <c r="L33" s="25">
        <v>75800.740000000005</v>
      </c>
      <c r="M33" s="26">
        <v>14793</v>
      </c>
      <c r="N33" s="28">
        <v>45345</v>
      </c>
      <c r="O33" s="29" t="s">
        <v>30</v>
      </c>
    </row>
    <row r="34" spans="1:15" ht="25.5" customHeight="1" x14ac:dyDescent="0.15">
      <c r="A34" s="27">
        <v>32</v>
      </c>
      <c r="B34" s="12" t="s">
        <v>15</v>
      </c>
      <c r="C34" s="13" t="s">
        <v>238</v>
      </c>
      <c r="D34" s="14">
        <v>316.8</v>
      </c>
      <c r="E34" s="14" t="s">
        <v>17</v>
      </c>
      <c r="F34" s="15" t="s">
        <v>17</v>
      </c>
      <c r="G34" s="16">
        <v>50</v>
      </c>
      <c r="H34" s="16">
        <v>8</v>
      </c>
      <c r="I34" s="21">
        <f t="shared" si="3"/>
        <v>6.25</v>
      </c>
      <c r="J34" s="14">
        <v>4</v>
      </c>
      <c r="K34" s="21">
        <v>1</v>
      </c>
      <c r="L34" s="14">
        <v>316.8</v>
      </c>
      <c r="M34" s="16">
        <v>50</v>
      </c>
      <c r="N34" s="17">
        <v>45387</v>
      </c>
      <c r="O34" s="18" t="s">
        <v>239</v>
      </c>
    </row>
    <row r="35" spans="1:15" s="23" customFormat="1" ht="25.5" customHeight="1" x14ac:dyDescent="0.15">
      <c r="A35" s="27">
        <v>33</v>
      </c>
      <c r="B35" s="27">
        <v>28</v>
      </c>
      <c r="C35" s="24" t="s">
        <v>203</v>
      </c>
      <c r="D35" s="25">
        <v>295.7</v>
      </c>
      <c r="E35" s="25">
        <v>777.9</v>
      </c>
      <c r="F35" s="51">
        <f>(D35-E35)/E35</f>
        <v>-0.61987401979688905</v>
      </c>
      <c r="G35" s="26">
        <v>43</v>
      </c>
      <c r="H35" s="26">
        <v>4</v>
      </c>
      <c r="I35" s="27">
        <f t="shared" si="3"/>
        <v>10.75</v>
      </c>
      <c r="J35" s="27">
        <v>2</v>
      </c>
      <c r="K35" s="27">
        <v>3</v>
      </c>
      <c r="L35" s="25">
        <v>2839.9</v>
      </c>
      <c r="M35" s="26">
        <v>503</v>
      </c>
      <c r="N35" s="28">
        <v>45379</v>
      </c>
      <c r="O35" s="29" t="s">
        <v>40</v>
      </c>
    </row>
    <row r="36" spans="1:15" ht="25.5" customHeight="1" x14ac:dyDescent="0.15">
      <c r="A36" s="27">
        <v>34</v>
      </c>
      <c r="B36" s="12">
        <v>47</v>
      </c>
      <c r="C36" s="13" t="s">
        <v>141</v>
      </c>
      <c r="D36" s="62">
        <v>258.54000000000002</v>
      </c>
      <c r="E36" s="62">
        <v>60</v>
      </c>
      <c r="F36" s="15">
        <f>(D36-E36)/E36</f>
        <v>3.3090000000000002</v>
      </c>
      <c r="G36" s="16">
        <v>63</v>
      </c>
      <c r="H36" s="16">
        <v>2</v>
      </c>
      <c r="I36" s="12">
        <f t="shared" si="3"/>
        <v>31.5</v>
      </c>
      <c r="J36" s="12">
        <v>2</v>
      </c>
      <c r="K36" s="21" t="s">
        <v>17</v>
      </c>
      <c r="L36" s="14">
        <v>69278.329999999987</v>
      </c>
      <c r="M36" s="16">
        <v>13524</v>
      </c>
      <c r="N36" s="17">
        <v>45338</v>
      </c>
      <c r="O36" s="18" t="s">
        <v>28</v>
      </c>
    </row>
    <row r="37" spans="1:15" ht="25.5" customHeight="1" x14ac:dyDescent="0.15">
      <c r="A37" s="27">
        <v>35</v>
      </c>
      <c r="B37" s="27">
        <v>49</v>
      </c>
      <c r="C37" s="24" t="s">
        <v>205</v>
      </c>
      <c r="D37" s="25">
        <v>255</v>
      </c>
      <c r="E37" s="25">
        <v>17.5</v>
      </c>
      <c r="F37" s="51">
        <f>(D37-E37)/E37</f>
        <v>13.571428571428571</v>
      </c>
      <c r="G37" s="26">
        <v>43</v>
      </c>
      <c r="H37" s="26">
        <v>3</v>
      </c>
      <c r="I37" s="27">
        <f t="shared" si="3"/>
        <v>14.333333333333334</v>
      </c>
      <c r="J37" s="27">
        <v>3</v>
      </c>
      <c r="K37" s="27">
        <v>3</v>
      </c>
      <c r="L37" s="25">
        <v>1055.8</v>
      </c>
      <c r="M37" s="26">
        <v>192</v>
      </c>
      <c r="N37" s="28">
        <v>45379</v>
      </c>
      <c r="O37" s="29" t="s">
        <v>40</v>
      </c>
    </row>
    <row r="38" spans="1:15" ht="25.5" customHeight="1" x14ac:dyDescent="0.15">
      <c r="A38" s="27">
        <v>36</v>
      </c>
      <c r="B38" s="27">
        <v>33</v>
      </c>
      <c r="C38" s="24" t="s">
        <v>235</v>
      </c>
      <c r="D38" s="25">
        <v>224</v>
      </c>
      <c r="E38" s="25">
        <v>322.7</v>
      </c>
      <c r="F38" s="51">
        <f>(D38-E38)/E38</f>
        <v>-0.30585683297180039</v>
      </c>
      <c r="G38" s="26">
        <v>33</v>
      </c>
      <c r="H38" s="26">
        <v>5</v>
      </c>
      <c r="I38" s="27">
        <v>1</v>
      </c>
      <c r="J38" s="27">
        <v>4</v>
      </c>
      <c r="K38" s="27">
        <v>3</v>
      </c>
      <c r="L38" s="25">
        <v>3489.7</v>
      </c>
      <c r="M38" s="26">
        <v>498</v>
      </c>
      <c r="N38" s="28">
        <v>45379</v>
      </c>
      <c r="O38" s="29" t="s">
        <v>40</v>
      </c>
    </row>
    <row r="39" spans="1:15" s="23" customFormat="1" ht="25.5" customHeight="1" x14ac:dyDescent="0.15">
      <c r="A39" s="27">
        <v>37</v>
      </c>
      <c r="B39" s="27">
        <v>26</v>
      </c>
      <c r="C39" s="24" t="s">
        <v>173</v>
      </c>
      <c r="D39" s="25">
        <v>215.79</v>
      </c>
      <c r="E39" s="25">
        <v>911.21</v>
      </c>
      <c r="F39" s="51">
        <f>(D39-E39)/E39</f>
        <v>-0.76318302037949548</v>
      </c>
      <c r="G39" s="26">
        <v>37</v>
      </c>
      <c r="H39" s="26">
        <v>6</v>
      </c>
      <c r="I39" s="27">
        <f t="shared" ref="I39:I54" si="4">G39/H39</f>
        <v>6.166666666666667</v>
      </c>
      <c r="J39" s="27">
        <v>4</v>
      </c>
      <c r="K39" s="53">
        <v>3</v>
      </c>
      <c r="L39" s="25">
        <v>6868.6</v>
      </c>
      <c r="M39" s="26">
        <v>584</v>
      </c>
      <c r="N39" s="28">
        <v>45379</v>
      </c>
      <c r="O39" s="29" t="s">
        <v>40</v>
      </c>
    </row>
    <row r="40" spans="1:15" ht="25.5" customHeight="1" x14ac:dyDescent="0.15">
      <c r="A40" s="27">
        <v>38</v>
      </c>
      <c r="B40" s="12" t="s">
        <v>17</v>
      </c>
      <c r="C40" s="13" t="s">
        <v>19</v>
      </c>
      <c r="D40" s="14">
        <v>198</v>
      </c>
      <c r="E40" s="25" t="s">
        <v>17</v>
      </c>
      <c r="F40" s="51" t="s">
        <v>17</v>
      </c>
      <c r="G40" s="16">
        <v>44</v>
      </c>
      <c r="H40" s="16">
        <v>1</v>
      </c>
      <c r="I40" s="12">
        <f t="shared" si="4"/>
        <v>44</v>
      </c>
      <c r="J40" s="12">
        <v>1</v>
      </c>
      <c r="K40" s="15" t="s">
        <v>17</v>
      </c>
      <c r="L40" s="14">
        <v>611602.23</v>
      </c>
      <c r="M40" s="16">
        <v>105815</v>
      </c>
      <c r="N40" s="17">
        <v>45275</v>
      </c>
      <c r="O40" s="18" t="s">
        <v>20</v>
      </c>
    </row>
    <row r="41" spans="1:15" ht="25.5" customHeight="1" x14ac:dyDescent="0.15">
      <c r="A41" s="27">
        <v>39</v>
      </c>
      <c r="B41" s="12">
        <v>36</v>
      </c>
      <c r="C41" s="13" t="s">
        <v>208</v>
      </c>
      <c r="D41" s="14">
        <v>183.3</v>
      </c>
      <c r="E41" s="14">
        <v>241</v>
      </c>
      <c r="F41" s="51">
        <f t="shared" ref="F41:F50" si="5">(D41-E41)/E41</f>
        <v>-0.23941908713692941</v>
      </c>
      <c r="G41" s="16">
        <v>30</v>
      </c>
      <c r="H41" s="16">
        <v>3</v>
      </c>
      <c r="I41" s="12">
        <f t="shared" si="4"/>
        <v>10</v>
      </c>
      <c r="J41" s="12">
        <v>2</v>
      </c>
      <c r="K41" s="12">
        <v>3</v>
      </c>
      <c r="L41" s="25">
        <v>436.3</v>
      </c>
      <c r="M41" s="26">
        <v>82</v>
      </c>
      <c r="N41" s="17">
        <v>45379</v>
      </c>
      <c r="O41" s="18" t="s">
        <v>40</v>
      </c>
    </row>
    <row r="42" spans="1:15" s="23" customFormat="1" ht="25.5" customHeight="1" x14ac:dyDescent="0.15">
      <c r="A42" s="27">
        <v>40</v>
      </c>
      <c r="B42" s="27">
        <v>37</v>
      </c>
      <c r="C42" s="24" t="s">
        <v>178</v>
      </c>
      <c r="D42" s="25">
        <v>178</v>
      </c>
      <c r="E42" s="25">
        <v>224.7</v>
      </c>
      <c r="F42" s="51">
        <f t="shared" si="5"/>
        <v>-0.20783266577659096</v>
      </c>
      <c r="G42" s="26">
        <v>72</v>
      </c>
      <c r="H42" s="26">
        <v>3</v>
      </c>
      <c r="I42" s="27">
        <f t="shared" si="4"/>
        <v>24</v>
      </c>
      <c r="J42" s="27">
        <v>2</v>
      </c>
      <c r="K42" s="53">
        <v>5</v>
      </c>
      <c r="L42" s="25">
        <v>12862.91</v>
      </c>
      <c r="M42" s="26">
        <v>2064</v>
      </c>
      <c r="N42" s="28">
        <v>45359</v>
      </c>
      <c r="O42" s="29" t="s">
        <v>28</v>
      </c>
    </row>
    <row r="43" spans="1:15" s="23" customFormat="1" ht="25.5" customHeight="1" x14ac:dyDescent="0.15">
      <c r="A43" s="27">
        <v>41</v>
      </c>
      <c r="B43" s="12">
        <v>44</v>
      </c>
      <c r="C43" s="13" t="s">
        <v>27</v>
      </c>
      <c r="D43" s="14">
        <v>175</v>
      </c>
      <c r="E43" s="14">
        <v>125</v>
      </c>
      <c r="F43" s="15">
        <f t="shared" si="5"/>
        <v>0.4</v>
      </c>
      <c r="G43" s="16">
        <v>35</v>
      </c>
      <c r="H43" s="16">
        <v>1</v>
      </c>
      <c r="I43" s="12">
        <f t="shared" si="4"/>
        <v>35</v>
      </c>
      <c r="J43" s="12">
        <v>1</v>
      </c>
      <c r="K43" s="21" t="s">
        <v>17</v>
      </c>
      <c r="L43" s="25">
        <v>42104.82</v>
      </c>
      <c r="M43" s="26">
        <v>8346</v>
      </c>
      <c r="N43" s="17">
        <v>45289</v>
      </c>
      <c r="O43" s="18" t="s">
        <v>28</v>
      </c>
    </row>
    <row r="44" spans="1:15" ht="25.5" customHeight="1" x14ac:dyDescent="0.15">
      <c r="A44" s="27">
        <v>42</v>
      </c>
      <c r="B44" s="27">
        <v>23</v>
      </c>
      <c r="C44" s="24" t="s">
        <v>167</v>
      </c>
      <c r="D44" s="25">
        <v>154.5</v>
      </c>
      <c r="E44" s="25">
        <v>1143</v>
      </c>
      <c r="F44" s="51">
        <f t="shared" si="5"/>
        <v>-0.8648293963254593</v>
      </c>
      <c r="G44" s="26">
        <v>40</v>
      </c>
      <c r="H44" s="26">
        <v>3</v>
      </c>
      <c r="I44" s="27">
        <f t="shared" si="4"/>
        <v>13.333333333333334</v>
      </c>
      <c r="J44" s="27">
        <v>2</v>
      </c>
      <c r="K44" s="27">
        <v>5</v>
      </c>
      <c r="L44" s="25">
        <v>22097.67</v>
      </c>
      <c r="M44" s="26">
        <v>3426</v>
      </c>
      <c r="N44" s="28">
        <v>45359</v>
      </c>
      <c r="O44" s="29" t="s">
        <v>51</v>
      </c>
    </row>
    <row r="45" spans="1:15" s="23" customFormat="1" ht="25.5" customHeight="1" x14ac:dyDescent="0.15">
      <c r="A45" s="27">
        <v>43</v>
      </c>
      <c r="B45" s="27">
        <v>39</v>
      </c>
      <c r="C45" s="24" t="s">
        <v>148</v>
      </c>
      <c r="D45" s="25">
        <v>138</v>
      </c>
      <c r="E45" s="25">
        <v>185.8</v>
      </c>
      <c r="F45" s="51">
        <f t="shared" si="5"/>
        <v>-0.25726587728740585</v>
      </c>
      <c r="G45" s="26">
        <v>26</v>
      </c>
      <c r="H45" s="26">
        <v>3</v>
      </c>
      <c r="I45" s="27">
        <f t="shared" si="4"/>
        <v>8.6666666666666661</v>
      </c>
      <c r="J45" s="27">
        <v>1</v>
      </c>
      <c r="K45" s="21" t="s">
        <v>17</v>
      </c>
      <c r="L45" s="25">
        <v>594245.31000000006</v>
      </c>
      <c r="M45" s="26">
        <v>109527</v>
      </c>
      <c r="N45" s="28">
        <v>45023</v>
      </c>
      <c r="O45" s="29" t="s">
        <v>22</v>
      </c>
    </row>
    <row r="46" spans="1:15" s="23" customFormat="1" ht="25.5" customHeight="1" x14ac:dyDescent="0.15">
      <c r="A46" s="27">
        <v>44</v>
      </c>
      <c r="B46" s="27">
        <v>41</v>
      </c>
      <c r="C46" s="24" t="s">
        <v>142</v>
      </c>
      <c r="D46" s="25">
        <v>124</v>
      </c>
      <c r="E46" s="25">
        <v>157.69999999999999</v>
      </c>
      <c r="F46" s="51">
        <f t="shared" si="5"/>
        <v>-0.21369689283449583</v>
      </c>
      <c r="G46" s="26">
        <v>24</v>
      </c>
      <c r="H46" s="26">
        <v>1</v>
      </c>
      <c r="I46" s="27">
        <f t="shared" si="4"/>
        <v>24</v>
      </c>
      <c r="J46" s="27">
        <v>1</v>
      </c>
      <c r="K46" s="27">
        <v>7</v>
      </c>
      <c r="L46" s="25">
        <v>21256.89</v>
      </c>
      <c r="M46" s="26">
        <v>3927</v>
      </c>
      <c r="N46" s="28">
        <v>45345</v>
      </c>
      <c r="O46" s="29" t="s">
        <v>30</v>
      </c>
    </row>
    <row r="47" spans="1:15" ht="25.5" customHeight="1" x14ac:dyDescent="0.15">
      <c r="A47" s="27">
        <v>45</v>
      </c>
      <c r="B47" s="27">
        <v>45</v>
      </c>
      <c r="C47" s="24" t="s">
        <v>207</v>
      </c>
      <c r="D47" s="25">
        <v>91.2</v>
      </c>
      <c r="E47" s="25">
        <v>101</v>
      </c>
      <c r="F47" s="51">
        <f t="shared" si="5"/>
        <v>-9.7029702970297005E-2</v>
      </c>
      <c r="G47" s="26">
        <v>16</v>
      </c>
      <c r="H47" s="26">
        <v>3</v>
      </c>
      <c r="I47" s="27">
        <f t="shared" si="4"/>
        <v>5.333333333333333</v>
      </c>
      <c r="J47" s="27">
        <v>3</v>
      </c>
      <c r="K47" s="27">
        <v>3</v>
      </c>
      <c r="L47" s="25">
        <v>239.7</v>
      </c>
      <c r="M47" s="26">
        <v>47</v>
      </c>
      <c r="N47" s="28">
        <v>45379</v>
      </c>
      <c r="O47" s="29" t="s">
        <v>40</v>
      </c>
    </row>
    <row r="48" spans="1:15" ht="25.5" customHeight="1" x14ac:dyDescent="0.15">
      <c r="A48" s="27">
        <v>46</v>
      </c>
      <c r="B48" s="27">
        <v>48</v>
      </c>
      <c r="C48" s="24" t="s">
        <v>45</v>
      </c>
      <c r="D48" s="25">
        <v>85</v>
      </c>
      <c r="E48" s="25">
        <v>30</v>
      </c>
      <c r="F48" s="51">
        <f t="shared" si="5"/>
        <v>1.8333333333333333</v>
      </c>
      <c r="G48" s="26">
        <v>17</v>
      </c>
      <c r="H48" s="26">
        <v>1</v>
      </c>
      <c r="I48" s="27">
        <f t="shared" si="4"/>
        <v>17</v>
      </c>
      <c r="J48" s="27">
        <v>1</v>
      </c>
      <c r="K48" s="21" t="s">
        <v>17</v>
      </c>
      <c r="L48" s="25">
        <v>3099.02</v>
      </c>
      <c r="M48" s="26">
        <v>681</v>
      </c>
      <c r="N48" s="28">
        <v>45289</v>
      </c>
      <c r="O48" s="29" t="s">
        <v>46</v>
      </c>
    </row>
    <row r="49" spans="1:15" s="23" customFormat="1" ht="25.5" customHeight="1" x14ac:dyDescent="0.15">
      <c r="A49" s="27">
        <v>47</v>
      </c>
      <c r="B49" s="27">
        <v>38</v>
      </c>
      <c r="C49" s="24" t="s">
        <v>147</v>
      </c>
      <c r="D49" s="25">
        <v>75.8</v>
      </c>
      <c r="E49" s="25">
        <v>209</v>
      </c>
      <c r="F49" s="51">
        <f t="shared" si="5"/>
        <v>-0.6373205741626794</v>
      </c>
      <c r="G49" s="26">
        <v>19</v>
      </c>
      <c r="H49" s="26">
        <v>2</v>
      </c>
      <c r="I49" s="53">
        <f t="shared" si="4"/>
        <v>9.5</v>
      </c>
      <c r="J49" s="27">
        <v>1</v>
      </c>
      <c r="K49" s="21" t="s">
        <v>17</v>
      </c>
      <c r="L49" s="25">
        <v>1054926.43</v>
      </c>
      <c r="M49" s="26">
        <v>196832</v>
      </c>
      <c r="N49" s="28">
        <v>44916</v>
      </c>
      <c r="O49" s="29" t="s">
        <v>22</v>
      </c>
    </row>
    <row r="50" spans="1:15" s="23" customFormat="1" ht="25.5" customHeight="1" x14ac:dyDescent="0.15">
      <c r="A50" s="27">
        <v>48</v>
      </c>
      <c r="B50" s="27">
        <v>9</v>
      </c>
      <c r="C50" s="24" t="s">
        <v>179</v>
      </c>
      <c r="D50" s="25">
        <v>70.5</v>
      </c>
      <c r="E50" s="25">
        <v>9115.66</v>
      </c>
      <c r="F50" s="51">
        <f t="shared" si="5"/>
        <v>-0.99226605643475074</v>
      </c>
      <c r="G50" s="26">
        <v>17</v>
      </c>
      <c r="H50" s="26">
        <v>5</v>
      </c>
      <c r="I50" s="27">
        <f t="shared" si="4"/>
        <v>3.4</v>
      </c>
      <c r="J50" s="27">
        <v>2</v>
      </c>
      <c r="K50" s="27">
        <v>4</v>
      </c>
      <c r="L50" s="25">
        <v>52345.38</v>
      </c>
      <c r="M50" s="57">
        <v>8259</v>
      </c>
      <c r="N50" s="28">
        <v>45366</v>
      </c>
      <c r="O50" s="29" t="s">
        <v>30</v>
      </c>
    </row>
    <row r="51" spans="1:15" s="23" customFormat="1" ht="25.5" customHeight="1" x14ac:dyDescent="0.15">
      <c r="A51" s="27">
        <v>49</v>
      </c>
      <c r="B51" s="14" t="s">
        <v>17</v>
      </c>
      <c r="C51" s="13" t="s">
        <v>69</v>
      </c>
      <c r="D51" s="14">
        <v>58</v>
      </c>
      <c r="E51" s="14" t="s">
        <v>17</v>
      </c>
      <c r="F51" s="15" t="s">
        <v>17</v>
      </c>
      <c r="G51" s="20">
        <v>12</v>
      </c>
      <c r="H51" s="12">
        <v>1</v>
      </c>
      <c r="I51" s="12">
        <f t="shared" si="4"/>
        <v>12</v>
      </c>
      <c r="J51" s="12">
        <v>1</v>
      </c>
      <c r="K51" s="15" t="s">
        <v>17</v>
      </c>
      <c r="L51" s="14">
        <v>72060.759999999995</v>
      </c>
      <c r="M51" s="16" t="s">
        <v>236</v>
      </c>
      <c r="N51" s="17">
        <v>45303</v>
      </c>
      <c r="O51" s="18" t="s">
        <v>40</v>
      </c>
    </row>
    <row r="52" spans="1:15" ht="25.5" customHeight="1" x14ac:dyDescent="0.15">
      <c r="A52" s="27">
        <v>50</v>
      </c>
      <c r="B52" s="27">
        <v>35</v>
      </c>
      <c r="C52" s="69" t="s">
        <v>126</v>
      </c>
      <c r="D52" s="25">
        <v>45.5</v>
      </c>
      <c r="E52" s="25">
        <v>273.91000000000003</v>
      </c>
      <c r="F52" s="51">
        <f>(D52-E52)/E52</f>
        <v>-0.83388704318936879</v>
      </c>
      <c r="G52" s="26">
        <v>16</v>
      </c>
      <c r="H52" s="27">
        <v>1</v>
      </c>
      <c r="I52" s="53">
        <f t="shared" si="4"/>
        <v>16</v>
      </c>
      <c r="J52" s="27">
        <v>1</v>
      </c>
      <c r="K52" s="53" t="s">
        <v>17</v>
      </c>
      <c r="L52" s="25">
        <v>236224.33</v>
      </c>
      <c r="M52" s="26">
        <v>51183</v>
      </c>
      <c r="N52" s="28">
        <v>44400</v>
      </c>
      <c r="O52" s="29" t="s">
        <v>32</v>
      </c>
    </row>
    <row r="53" spans="1:15" ht="25.5" customHeight="1" x14ac:dyDescent="0.15">
      <c r="A53" s="27">
        <v>51</v>
      </c>
      <c r="B53" s="12"/>
      <c r="C53" s="24" t="s">
        <v>66</v>
      </c>
      <c r="D53" s="25">
        <v>42</v>
      </c>
      <c r="E53" s="14" t="s">
        <v>17</v>
      </c>
      <c r="F53" s="15" t="s">
        <v>17</v>
      </c>
      <c r="G53" s="26">
        <v>8</v>
      </c>
      <c r="H53" s="26">
        <v>1</v>
      </c>
      <c r="I53" s="27">
        <f t="shared" si="4"/>
        <v>8</v>
      </c>
      <c r="J53" s="27">
        <v>1</v>
      </c>
      <c r="K53" s="15" t="s">
        <v>17</v>
      </c>
      <c r="L53" s="14">
        <v>14874.47</v>
      </c>
      <c r="M53" s="16">
        <v>2241</v>
      </c>
      <c r="N53" s="28">
        <v>45205</v>
      </c>
      <c r="O53" s="29" t="s">
        <v>67</v>
      </c>
    </row>
    <row r="54" spans="1:15" ht="25.5" customHeight="1" x14ac:dyDescent="0.15">
      <c r="A54" s="27">
        <v>52</v>
      </c>
      <c r="B54" s="12" t="s">
        <v>17</v>
      </c>
      <c r="C54" s="13" t="s">
        <v>119</v>
      </c>
      <c r="D54" s="14">
        <v>24.5</v>
      </c>
      <c r="E54" s="14" t="s">
        <v>17</v>
      </c>
      <c r="F54" s="15" t="s">
        <v>17</v>
      </c>
      <c r="G54" s="63">
        <v>7</v>
      </c>
      <c r="H54" s="16">
        <v>1</v>
      </c>
      <c r="I54" s="21">
        <f t="shared" si="4"/>
        <v>7</v>
      </c>
      <c r="J54" s="12">
        <v>1</v>
      </c>
      <c r="K54" s="15" t="s">
        <v>17</v>
      </c>
      <c r="L54" s="14">
        <v>136413.60999999999</v>
      </c>
      <c r="M54" s="63">
        <v>26009</v>
      </c>
      <c r="N54" s="17">
        <v>45331</v>
      </c>
      <c r="O54" s="18" t="s">
        <v>30</v>
      </c>
    </row>
    <row r="55" spans="1:15" s="40" customFormat="1" ht="24.95" customHeight="1" x14ac:dyDescent="0.2">
      <c r="A55" s="30"/>
      <c r="B55" s="30"/>
      <c r="C55" s="31" t="s">
        <v>240</v>
      </c>
      <c r="D55" s="32">
        <f>SUBTOTAL(109,Table1324587910111213141516171819202122232624252728293031323334353637383456789101112131415[Pajamos 
(GBO)])</f>
        <v>323251.74999999983</v>
      </c>
      <c r="E55" s="32" t="s">
        <v>241</v>
      </c>
      <c r="F55" s="33">
        <f>(D55-E55)/E55</f>
        <v>-0.10097466889903764</v>
      </c>
      <c r="G55" s="34">
        <f>SUBTOTAL(109,Table1324587910111213141516171819202122232624252728293031323334353637383456789101112131415[Žiūrovų sk. 
(ADM)])</f>
        <v>46587</v>
      </c>
      <c r="H55" s="37"/>
      <c r="I55" s="35"/>
      <c r="J55" s="35"/>
      <c r="K55" s="31"/>
      <c r="L55" s="36"/>
      <c r="M55" s="60"/>
      <c r="N55" s="38"/>
      <c r="O55" s="39"/>
    </row>
  </sheetData>
  <mergeCells count="1">
    <mergeCell ref="A1:O1"/>
  </mergeCells>
  <conditionalFormatting sqref="C3">
    <cfRule type="duplicateValues" dxfId="15" priority="1"/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8891D-00B6-4F67-9FF9-4CF0AD1B6980}">
  <sheetPr codeName="Sheet7"/>
  <dimension ref="A1:P52"/>
  <sheetViews>
    <sheetView topLeftCell="A29" zoomScale="60" zoomScaleNormal="60" workbookViewId="0">
      <selection activeCell="C33" sqref="C33:O33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8" width="14.5" style="45" customWidth="1"/>
    <col min="9" max="11" width="14.5" style="41" customWidth="1"/>
    <col min="12" max="12" width="14.5" style="43" customWidth="1"/>
    <col min="13" max="13" width="14.5" style="61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211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169</v>
      </c>
      <c r="D3" s="14">
        <v>93652.45</v>
      </c>
      <c r="E3" s="14">
        <v>98480.08</v>
      </c>
      <c r="F3" s="15">
        <f>(D3-E3)/E3</f>
        <v>-4.9021385847777585E-2</v>
      </c>
      <c r="G3" s="16">
        <v>17298</v>
      </c>
      <c r="H3" s="16">
        <v>457</v>
      </c>
      <c r="I3" s="12">
        <f t="shared" ref="I3:I12" si="0">G3/H3</f>
        <v>37.851203501094091</v>
      </c>
      <c r="J3" s="12">
        <v>26</v>
      </c>
      <c r="K3" s="12">
        <v>4</v>
      </c>
      <c r="L3" s="14">
        <v>585019.53</v>
      </c>
      <c r="M3" s="16">
        <v>101155</v>
      </c>
      <c r="N3" s="17">
        <v>45359</v>
      </c>
      <c r="O3" s="18" t="s">
        <v>22</v>
      </c>
    </row>
    <row r="4" spans="1:15" s="19" customFormat="1" ht="25.5" customHeight="1" x14ac:dyDescent="0.2">
      <c r="A4" s="12">
        <v>2</v>
      </c>
      <c r="B4" s="12" t="s">
        <v>15</v>
      </c>
      <c r="C4" s="13" t="s">
        <v>198</v>
      </c>
      <c r="D4" s="14">
        <v>71552.08</v>
      </c>
      <c r="E4" s="14">
        <v>5093.7700000000004</v>
      </c>
      <c r="F4" s="15" t="s">
        <v>17</v>
      </c>
      <c r="G4" s="16">
        <v>9760</v>
      </c>
      <c r="H4" s="16">
        <v>321</v>
      </c>
      <c r="I4" s="12">
        <f t="shared" si="0"/>
        <v>30.404984423676012</v>
      </c>
      <c r="J4" s="12">
        <v>15</v>
      </c>
      <c r="K4" s="12">
        <v>1</v>
      </c>
      <c r="L4" s="14">
        <v>76645.850000000006</v>
      </c>
      <c r="M4" s="16">
        <v>10423</v>
      </c>
      <c r="N4" s="17">
        <v>45380</v>
      </c>
      <c r="O4" s="18" t="s">
        <v>20</v>
      </c>
    </row>
    <row r="5" spans="1:15" s="19" customFormat="1" ht="25.5" customHeight="1" x14ac:dyDescent="0.2">
      <c r="A5" s="12">
        <v>3</v>
      </c>
      <c r="B5" s="12">
        <v>2</v>
      </c>
      <c r="C5" s="13" t="s">
        <v>160</v>
      </c>
      <c r="D5" s="14">
        <v>43854.17</v>
      </c>
      <c r="E5" s="14">
        <v>72151.67</v>
      </c>
      <c r="F5" s="15">
        <f t="shared" ref="F5:F14" si="1">(D5-E5)/E5</f>
        <v>-0.39219466437852374</v>
      </c>
      <c r="G5" s="16">
        <v>5712</v>
      </c>
      <c r="H5" s="16">
        <v>171</v>
      </c>
      <c r="I5" s="12">
        <f t="shared" si="0"/>
        <v>33.403508771929822</v>
      </c>
      <c r="J5" s="12">
        <v>12</v>
      </c>
      <c r="K5" s="12">
        <v>5</v>
      </c>
      <c r="L5" s="14">
        <v>728100.26</v>
      </c>
      <c r="M5" s="16">
        <v>90812</v>
      </c>
      <c r="N5" s="17">
        <v>45352</v>
      </c>
      <c r="O5" s="18" t="s">
        <v>20</v>
      </c>
    </row>
    <row r="6" spans="1:15" s="19" customFormat="1" ht="25.5" customHeight="1" x14ac:dyDescent="0.2">
      <c r="A6" s="12">
        <v>4</v>
      </c>
      <c r="B6" s="12">
        <v>9</v>
      </c>
      <c r="C6" s="13" t="s">
        <v>200</v>
      </c>
      <c r="D6" s="14">
        <v>24516.98</v>
      </c>
      <c r="E6" s="25">
        <v>6592.56</v>
      </c>
      <c r="F6" s="15">
        <f t="shared" si="1"/>
        <v>2.7188861383134926</v>
      </c>
      <c r="G6" s="16">
        <v>3691</v>
      </c>
      <c r="H6" s="16">
        <v>89</v>
      </c>
      <c r="I6" s="12">
        <f t="shared" si="0"/>
        <v>41.471910112359552</v>
      </c>
      <c r="J6" s="12">
        <v>24</v>
      </c>
      <c r="K6" s="12">
        <v>2</v>
      </c>
      <c r="L6" s="14">
        <v>32240.54</v>
      </c>
      <c r="M6" s="16">
        <v>4828</v>
      </c>
      <c r="N6" s="17">
        <v>45379</v>
      </c>
      <c r="O6" s="18" t="s">
        <v>40</v>
      </c>
    </row>
    <row r="7" spans="1:15" s="19" customFormat="1" ht="25.5" customHeight="1" x14ac:dyDescent="0.2">
      <c r="A7" s="12">
        <v>5</v>
      </c>
      <c r="B7" s="12">
        <v>3</v>
      </c>
      <c r="C7" s="13" t="s">
        <v>187</v>
      </c>
      <c r="D7" s="14">
        <v>22255.98</v>
      </c>
      <c r="E7" s="14">
        <v>31754.52</v>
      </c>
      <c r="F7" s="15">
        <f t="shared" si="1"/>
        <v>-0.29912403021680067</v>
      </c>
      <c r="G7" s="16">
        <v>3575</v>
      </c>
      <c r="H7" s="16">
        <v>151</v>
      </c>
      <c r="I7" s="12">
        <f t="shared" si="0"/>
        <v>23.67549668874172</v>
      </c>
      <c r="J7" s="12">
        <v>11</v>
      </c>
      <c r="K7" s="12">
        <v>2</v>
      </c>
      <c r="L7" s="14">
        <v>56866.5</v>
      </c>
      <c r="M7" s="16">
        <v>8818</v>
      </c>
      <c r="N7" s="17">
        <v>45373</v>
      </c>
      <c r="O7" s="18" t="s">
        <v>182</v>
      </c>
    </row>
    <row r="8" spans="1:15" s="19" customFormat="1" ht="25.5" customHeight="1" x14ac:dyDescent="0.2">
      <c r="A8" s="12">
        <v>6</v>
      </c>
      <c r="B8" s="12">
        <v>4</v>
      </c>
      <c r="C8" s="13" t="s">
        <v>199</v>
      </c>
      <c r="D8" s="14">
        <v>20690.919999999998</v>
      </c>
      <c r="E8" s="25">
        <v>27358.69</v>
      </c>
      <c r="F8" s="15">
        <f t="shared" si="1"/>
        <v>-0.24371671304437459</v>
      </c>
      <c r="G8" s="16">
        <v>2989</v>
      </c>
      <c r="H8" s="16">
        <v>106</v>
      </c>
      <c r="I8" s="12">
        <f t="shared" si="0"/>
        <v>28.19811320754717</v>
      </c>
      <c r="J8" s="12">
        <v>12</v>
      </c>
      <c r="K8" s="21">
        <v>2</v>
      </c>
      <c r="L8" s="14">
        <v>48366.31</v>
      </c>
      <c r="M8" s="16">
        <v>7051</v>
      </c>
      <c r="N8" s="17">
        <v>45373</v>
      </c>
      <c r="O8" s="18" t="s">
        <v>51</v>
      </c>
    </row>
    <row r="9" spans="1:15" s="19" customFormat="1" ht="25.5" customHeight="1" x14ac:dyDescent="0.2">
      <c r="A9" s="12">
        <v>7</v>
      </c>
      <c r="B9" s="12">
        <v>5</v>
      </c>
      <c r="C9" s="13" t="s">
        <v>197</v>
      </c>
      <c r="D9" s="14">
        <v>17878.86</v>
      </c>
      <c r="E9" s="25">
        <v>16583.830000000002</v>
      </c>
      <c r="F9" s="15">
        <f t="shared" si="1"/>
        <v>7.808992253297331E-2</v>
      </c>
      <c r="G9" s="16">
        <v>3627</v>
      </c>
      <c r="H9" s="16">
        <v>167</v>
      </c>
      <c r="I9" s="12">
        <f t="shared" si="0"/>
        <v>21.718562874251496</v>
      </c>
      <c r="J9" s="12">
        <v>16</v>
      </c>
      <c r="K9" s="21">
        <v>2</v>
      </c>
      <c r="L9" s="14">
        <v>34507.19</v>
      </c>
      <c r="M9" s="16">
        <v>6928</v>
      </c>
      <c r="N9" s="17">
        <v>45373</v>
      </c>
      <c r="O9" s="18" t="s">
        <v>51</v>
      </c>
    </row>
    <row r="10" spans="1:15" s="19" customFormat="1" ht="25.5" customHeight="1" x14ac:dyDescent="0.2">
      <c r="A10" s="12">
        <v>8</v>
      </c>
      <c r="B10" s="12">
        <v>13</v>
      </c>
      <c r="C10" s="13" t="s">
        <v>201</v>
      </c>
      <c r="D10" s="14">
        <v>15641.53</v>
      </c>
      <c r="E10" s="14">
        <v>2009.57</v>
      </c>
      <c r="F10" s="15">
        <f t="shared" si="1"/>
        <v>6.7835208527197368</v>
      </c>
      <c r="G10" s="16">
        <v>2341</v>
      </c>
      <c r="H10" s="16">
        <v>70</v>
      </c>
      <c r="I10" s="12">
        <f t="shared" si="0"/>
        <v>33.442857142857143</v>
      </c>
      <c r="J10" s="12">
        <v>22</v>
      </c>
      <c r="K10" s="12">
        <v>2</v>
      </c>
      <c r="L10" s="14">
        <v>17721.099999999999</v>
      </c>
      <c r="M10" s="16">
        <v>2662</v>
      </c>
      <c r="N10" s="17">
        <v>45379</v>
      </c>
      <c r="O10" s="18" t="s">
        <v>40</v>
      </c>
    </row>
    <row r="11" spans="1:15" s="23" customFormat="1" ht="25.5" customHeight="1" x14ac:dyDescent="0.15">
      <c r="A11" s="12">
        <v>9</v>
      </c>
      <c r="B11" s="12">
        <v>6</v>
      </c>
      <c r="C11" s="13" t="s">
        <v>179</v>
      </c>
      <c r="D11" s="14">
        <v>9115.66</v>
      </c>
      <c r="E11" s="14">
        <v>15199.42</v>
      </c>
      <c r="F11" s="15">
        <f t="shared" si="1"/>
        <v>-0.40026264160079794</v>
      </c>
      <c r="G11" s="16">
        <v>1505</v>
      </c>
      <c r="H11" s="16">
        <v>85</v>
      </c>
      <c r="I11" s="12">
        <f t="shared" si="0"/>
        <v>17.705882352941178</v>
      </c>
      <c r="J11" s="12">
        <v>11</v>
      </c>
      <c r="K11" s="12">
        <v>3</v>
      </c>
      <c r="L11" s="14">
        <v>52274.879999999997</v>
      </c>
      <c r="M11" s="22">
        <v>8242</v>
      </c>
      <c r="N11" s="17">
        <v>45366</v>
      </c>
      <c r="O11" s="18" t="s">
        <v>30</v>
      </c>
    </row>
    <row r="12" spans="1:15" s="23" customFormat="1" ht="25.5" customHeight="1" x14ac:dyDescent="0.15">
      <c r="A12" s="12">
        <v>10</v>
      </c>
      <c r="B12" s="12">
        <v>14</v>
      </c>
      <c r="C12" s="13" t="s">
        <v>171</v>
      </c>
      <c r="D12" s="14">
        <v>5916.02</v>
      </c>
      <c r="E12" s="14">
        <v>1967.9</v>
      </c>
      <c r="F12" s="15">
        <f t="shared" si="1"/>
        <v>2.0062604807154836</v>
      </c>
      <c r="G12" s="16">
        <v>877</v>
      </c>
      <c r="H12" s="16">
        <v>38</v>
      </c>
      <c r="I12" s="12">
        <f t="shared" si="0"/>
        <v>23.078947368421051</v>
      </c>
      <c r="J12" s="12">
        <v>12</v>
      </c>
      <c r="K12" s="21">
        <v>2</v>
      </c>
      <c r="L12" s="14">
        <v>26691.52</v>
      </c>
      <c r="M12" s="16">
        <v>2253</v>
      </c>
      <c r="N12" s="17">
        <v>45379</v>
      </c>
      <c r="O12" s="18" t="s">
        <v>40</v>
      </c>
    </row>
    <row r="13" spans="1:15" s="23" customFormat="1" ht="25.5" customHeight="1" x14ac:dyDescent="0.15">
      <c r="A13" s="12">
        <v>11</v>
      </c>
      <c r="B13" s="12">
        <v>7</v>
      </c>
      <c r="C13" s="13" t="s">
        <v>86</v>
      </c>
      <c r="D13" s="14">
        <v>5545.28</v>
      </c>
      <c r="E13" s="14">
        <v>9047.27</v>
      </c>
      <c r="F13" s="15">
        <f t="shared" si="1"/>
        <v>-0.38707698565423609</v>
      </c>
      <c r="G13" s="16">
        <v>890</v>
      </c>
      <c r="H13" s="15" t="s">
        <v>17</v>
      </c>
      <c r="I13" s="15" t="s">
        <v>17</v>
      </c>
      <c r="J13" s="12">
        <v>3</v>
      </c>
      <c r="K13" s="12">
        <v>11</v>
      </c>
      <c r="L13" s="14">
        <v>1302409.04</v>
      </c>
      <c r="M13" s="16">
        <v>191747</v>
      </c>
      <c r="N13" s="17">
        <v>45310</v>
      </c>
      <c r="O13" s="18" t="s">
        <v>87</v>
      </c>
    </row>
    <row r="14" spans="1:15" s="23" customFormat="1" ht="25.5" customHeight="1" x14ac:dyDescent="0.15">
      <c r="A14" s="12">
        <v>12</v>
      </c>
      <c r="B14" s="12">
        <v>17</v>
      </c>
      <c r="C14" s="13" t="s">
        <v>172</v>
      </c>
      <c r="D14" s="14">
        <v>2755.8</v>
      </c>
      <c r="E14" s="14">
        <v>1017</v>
      </c>
      <c r="F14" s="15">
        <f t="shared" si="1"/>
        <v>1.7097345132743365</v>
      </c>
      <c r="G14" s="16">
        <v>423</v>
      </c>
      <c r="H14" s="16">
        <v>22</v>
      </c>
      <c r="I14" s="12">
        <f>G14/H14</f>
        <v>19.227272727272727</v>
      </c>
      <c r="J14" s="12">
        <v>9</v>
      </c>
      <c r="K14" s="21">
        <v>2</v>
      </c>
      <c r="L14" s="14">
        <v>16138.7</v>
      </c>
      <c r="M14" s="16">
        <v>1268</v>
      </c>
      <c r="N14" s="17">
        <v>45379</v>
      </c>
      <c r="O14" s="18" t="s">
        <v>40</v>
      </c>
    </row>
    <row r="15" spans="1:15" s="23" customFormat="1" ht="25.5" customHeight="1" x14ac:dyDescent="0.15">
      <c r="A15" s="12">
        <v>13</v>
      </c>
      <c r="B15" s="12" t="s">
        <v>15</v>
      </c>
      <c r="C15" s="13" t="s">
        <v>213</v>
      </c>
      <c r="D15" s="14">
        <v>2478.83</v>
      </c>
      <c r="E15" s="14" t="s">
        <v>17</v>
      </c>
      <c r="F15" s="15" t="s">
        <v>17</v>
      </c>
      <c r="G15" s="16">
        <v>588</v>
      </c>
      <c r="H15" s="16">
        <v>62</v>
      </c>
      <c r="I15" s="21">
        <f>G15/H15</f>
        <v>9.4838709677419359</v>
      </c>
      <c r="J15" s="12">
        <v>11</v>
      </c>
      <c r="K15" s="21">
        <v>1</v>
      </c>
      <c r="L15" s="14">
        <v>2478.83</v>
      </c>
      <c r="M15" s="16">
        <v>588</v>
      </c>
      <c r="N15" s="17">
        <v>45380</v>
      </c>
      <c r="O15" s="18" t="s">
        <v>28</v>
      </c>
    </row>
    <row r="16" spans="1:15" s="23" customFormat="1" ht="25.5" customHeight="1" x14ac:dyDescent="0.15">
      <c r="A16" s="12">
        <v>14</v>
      </c>
      <c r="B16" s="12">
        <v>12</v>
      </c>
      <c r="C16" s="13" t="s">
        <v>84</v>
      </c>
      <c r="D16" s="14">
        <v>1762.2</v>
      </c>
      <c r="E16" s="14">
        <v>2369.71</v>
      </c>
      <c r="F16" s="15">
        <f>(D16-E16)/E16</f>
        <v>-0.2563647028539357</v>
      </c>
      <c r="G16" s="16">
        <v>258</v>
      </c>
      <c r="H16" s="16">
        <v>14</v>
      </c>
      <c r="I16" s="12">
        <v>56.5</v>
      </c>
      <c r="J16" s="12">
        <v>3</v>
      </c>
      <c r="K16" s="12">
        <v>11</v>
      </c>
      <c r="L16" s="14">
        <v>359178.38</v>
      </c>
      <c r="M16" s="16">
        <v>51459</v>
      </c>
      <c r="N16" s="17">
        <v>45310</v>
      </c>
      <c r="O16" s="18" t="s">
        <v>32</v>
      </c>
    </row>
    <row r="17" spans="1:15" s="23" customFormat="1" ht="25.5" customHeight="1" x14ac:dyDescent="0.15">
      <c r="A17" s="12">
        <v>15</v>
      </c>
      <c r="B17" s="15" t="s">
        <v>17</v>
      </c>
      <c r="C17" s="13" t="s">
        <v>218</v>
      </c>
      <c r="D17" s="14">
        <v>1732.7</v>
      </c>
      <c r="E17" s="14" t="s">
        <v>17</v>
      </c>
      <c r="F17" s="15" t="s">
        <v>17</v>
      </c>
      <c r="G17" s="16">
        <v>286</v>
      </c>
      <c r="H17" s="16">
        <v>30</v>
      </c>
      <c r="I17" s="12">
        <v>4.8571428571428568</v>
      </c>
      <c r="J17" s="12">
        <v>4</v>
      </c>
      <c r="K17" s="12" t="s">
        <v>17</v>
      </c>
      <c r="L17" s="14">
        <v>419808.11</v>
      </c>
      <c r="M17" s="16">
        <v>63260</v>
      </c>
      <c r="N17" s="17">
        <v>45226</v>
      </c>
      <c r="O17" s="18" t="s">
        <v>22</v>
      </c>
    </row>
    <row r="18" spans="1:15" s="23" customFormat="1" ht="25.5" customHeight="1" x14ac:dyDescent="0.15">
      <c r="A18" s="12">
        <v>16</v>
      </c>
      <c r="B18" s="12">
        <v>33</v>
      </c>
      <c r="C18" s="13" t="s">
        <v>204</v>
      </c>
      <c r="D18" s="14">
        <v>1540.8</v>
      </c>
      <c r="E18" s="14">
        <v>116.4</v>
      </c>
      <c r="F18" s="15">
        <f>(D18-E18)/E18</f>
        <v>12.237113402061853</v>
      </c>
      <c r="G18" s="16">
        <v>239</v>
      </c>
      <c r="H18" s="16">
        <v>23</v>
      </c>
      <c r="I18" s="12">
        <f>G18/H18</f>
        <v>10.391304347826088</v>
      </c>
      <c r="J18" s="12">
        <v>10</v>
      </c>
      <c r="K18" s="12">
        <v>2</v>
      </c>
      <c r="L18" s="14">
        <v>1669.2</v>
      </c>
      <c r="M18" s="16">
        <v>256</v>
      </c>
      <c r="N18" s="17">
        <v>45379</v>
      </c>
      <c r="O18" s="18" t="s">
        <v>40</v>
      </c>
    </row>
    <row r="19" spans="1:15" s="23" customFormat="1" ht="25.5" customHeight="1" x14ac:dyDescent="0.15">
      <c r="A19" s="12">
        <v>17</v>
      </c>
      <c r="B19" s="15" t="s">
        <v>17</v>
      </c>
      <c r="C19" s="13" t="s">
        <v>216</v>
      </c>
      <c r="D19" s="14">
        <v>1444.39</v>
      </c>
      <c r="E19" s="14" t="s">
        <v>17</v>
      </c>
      <c r="F19" s="15" t="s">
        <v>17</v>
      </c>
      <c r="G19" s="16">
        <v>292</v>
      </c>
      <c r="H19" s="16">
        <v>24</v>
      </c>
      <c r="I19" s="12">
        <v>6.25</v>
      </c>
      <c r="J19" s="12">
        <v>4</v>
      </c>
      <c r="K19" s="12" t="s">
        <v>17</v>
      </c>
      <c r="L19" s="14">
        <v>311599.55</v>
      </c>
      <c r="M19" s="16">
        <v>60189</v>
      </c>
      <c r="N19" s="17" t="s">
        <v>217</v>
      </c>
      <c r="O19" s="18" t="s">
        <v>125</v>
      </c>
    </row>
    <row r="20" spans="1:15" s="23" customFormat="1" ht="25.5" customHeight="1" x14ac:dyDescent="0.15">
      <c r="A20" s="12">
        <v>18</v>
      </c>
      <c r="B20" s="12">
        <v>19</v>
      </c>
      <c r="C20" s="13" t="s">
        <v>159</v>
      </c>
      <c r="D20" s="14">
        <v>1405.7</v>
      </c>
      <c r="E20" s="14">
        <v>849.2</v>
      </c>
      <c r="F20" s="15">
        <v>-0.31543299467827768</v>
      </c>
      <c r="G20" s="16">
        <v>284</v>
      </c>
      <c r="H20" s="16">
        <v>9</v>
      </c>
      <c r="I20" s="12">
        <v>26</v>
      </c>
      <c r="J20" s="12">
        <v>4</v>
      </c>
      <c r="K20" s="12">
        <v>5</v>
      </c>
      <c r="L20" s="14">
        <v>23529.93</v>
      </c>
      <c r="M20" s="16">
        <v>4045</v>
      </c>
      <c r="N20" s="17">
        <v>45352</v>
      </c>
      <c r="O20" s="18" t="s">
        <v>49</v>
      </c>
    </row>
    <row r="21" spans="1:15" s="23" customFormat="1" ht="25.5" customHeight="1" x14ac:dyDescent="0.15">
      <c r="A21" s="12">
        <v>19</v>
      </c>
      <c r="B21" s="12">
        <v>38</v>
      </c>
      <c r="C21" s="13" t="s">
        <v>206</v>
      </c>
      <c r="D21" s="14">
        <v>1349.75</v>
      </c>
      <c r="E21" s="14">
        <v>71.2</v>
      </c>
      <c r="F21" s="15">
        <f>(D21-E21)/E21</f>
        <v>17.957162921348313</v>
      </c>
      <c r="G21" s="16">
        <v>206</v>
      </c>
      <c r="H21" s="16">
        <v>14</v>
      </c>
      <c r="I21" s="12">
        <f>G21/H21</f>
        <v>14.714285714285714</v>
      </c>
      <c r="J21" s="12">
        <v>7</v>
      </c>
      <c r="K21" s="12">
        <v>2</v>
      </c>
      <c r="L21" s="14">
        <v>1420.95</v>
      </c>
      <c r="M21" s="16">
        <v>217</v>
      </c>
      <c r="N21" s="17">
        <v>45379</v>
      </c>
      <c r="O21" s="18" t="s">
        <v>40</v>
      </c>
    </row>
    <row r="22" spans="1:15" s="23" customFormat="1" ht="25.5" customHeight="1" x14ac:dyDescent="0.15">
      <c r="A22" s="12">
        <v>20</v>
      </c>
      <c r="B22" s="12" t="s">
        <v>36</v>
      </c>
      <c r="C22" s="13" t="s">
        <v>215</v>
      </c>
      <c r="D22" s="14">
        <v>1306.1600000000001</v>
      </c>
      <c r="E22" s="14" t="s">
        <v>17</v>
      </c>
      <c r="F22" s="15" t="s">
        <v>17</v>
      </c>
      <c r="G22" s="16">
        <v>183</v>
      </c>
      <c r="H22" s="16">
        <v>11</v>
      </c>
      <c r="I22" s="12">
        <f>G22/H22</f>
        <v>16.636363636363637</v>
      </c>
      <c r="J22" s="12">
        <v>11</v>
      </c>
      <c r="K22" s="12">
        <v>0</v>
      </c>
      <c r="L22" s="14">
        <v>1306.1600000000001</v>
      </c>
      <c r="M22" s="16">
        <v>183</v>
      </c>
      <c r="N22" s="17" t="s">
        <v>38</v>
      </c>
      <c r="O22" s="18" t="s">
        <v>32</v>
      </c>
    </row>
    <row r="23" spans="1:15" s="23" customFormat="1" ht="25.5" customHeight="1" x14ac:dyDescent="0.15">
      <c r="A23" s="12">
        <v>21</v>
      </c>
      <c r="B23" s="12">
        <v>21</v>
      </c>
      <c r="C23" s="13" t="s">
        <v>21</v>
      </c>
      <c r="D23" s="14">
        <v>1259.74</v>
      </c>
      <c r="E23" s="14">
        <v>692.51</v>
      </c>
      <c r="F23" s="15">
        <f t="shared" ref="F23:F30" si="2">(D23-E23)/E23</f>
        <v>0.8190928650849808</v>
      </c>
      <c r="G23" s="16">
        <v>270</v>
      </c>
      <c r="H23" s="16">
        <v>14</v>
      </c>
      <c r="I23" s="12">
        <v>56.5</v>
      </c>
      <c r="J23" s="12">
        <v>1</v>
      </c>
      <c r="K23" s="12">
        <v>15</v>
      </c>
      <c r="L23" s="14">
        <v>533734.13</v>
      </c>
      <c r="M23" s="16">
        <v>98218</v>
      </c>
      <c r="N23" s="17">
        <v>45282</v>
      </c>
      <c r="O23" s="18" t="s">
        <v>22</v>
      </c>
    </row>
    <row r="24" spans="1:15" s="23" customFormat="1" ht="25.5" customHeight="1" x14ac:dyDescent="0.15">
      <c r="A24" s="12">
        <v>22</v>
      </c>
      <c r="B24" s="12">
        <v>29</v>
      </c>
      <c r="C24" s="13" t="s">
        <v>170</v>
      </c>
      <c r="D24" s="14">
        <v>1182.3</v>
      </c>
      <c r="E24" s="14">
        <v>241.9</v>
      </c>
      <c r="F24" s="15">
        <f t="shared" si="2"/>
        <v>3.8875568416701114</v>
      </c>
      <c r="G24" s="16">
        <v>187</v>
      </c>
      <c r="H24" s="16">
        <v>14</v>
      </c>
      <c r="I24" s="12">
        <f t="shared" ref="I24:I30" si="3">G24/H24</f>
        <v>13.357142857142858</v>
      </c>
      <c r="J24" s="12">
        <v>6</v>
      </c>
      <c r="K24" s="12">
        <v>2</v>
      </c>
      <c r="L24" s="14">
        <v>23460.7</v>
      </c>
      <c r="M24" s="16">
        <v>1272</v>
      </c>
      <c r="N24" s="17">
        <v>45379</v>
      </c>
      <c r="O24" s="18" t="s">
        <v>40</v>
      </c>
    </row>
    <row r="25" spans="1:15" s="23" customFormat="1" ht="25.5" customHeight="1" x14ac:dyDescent="0.15">
      <c r="A25" s="12">
        <v>23</v>
      </c>
      <c r="B25" s="12">
        <v>39</v>
      </c>
      <c r="C25" s="13" t="s">
        <v>167</v>
      </c>
      <c r="D25" s="14">
        <v>1143</v>
      </c>
      <c r="E25" s="14">
        <v>56</v>
      </c>
      <c r="F25" s="15">
        <f t="shared" si="2"/>
        <v>19.410714285714285</v>
      </c>
      <c r="G25" s="16">
        <v>267</v>
      </c>
      <c r="H25" s="16">
        <v>4</v>
      </c>
      <c r="I25" s="12">
        <f t="shared" si="3"/>
        <v>66.75</v>
      </c>
      <c r="J25" s="12">
        <v>2</v>
      </c>
      <c r="K25" s="12">
        <v>4</v>
      </c>
      <c r="L25" s="14">
        <v>21943.17</v>
      </c>
      <c r="M25" s="16">
        <v>3386</v>
      </c>
      <c r="N25" s="17">
        <v>45359</v>
      </c>
      <c r="O25" s="18" t="s">
        <v>51</v>
      </c>
    </row>
    <row r="26" spans="1:15" s="23" customFormat="1" ht="25.5" customHeight="1" x14ac:dyDescent="0.15">
      <c r="A26" s="12">
        <v>24</v>
      </c>
      <c r="B26" s="12">
        <v>23</v>
      </c>
      <c r="C26" s="13" t="s">
        <v>174</v>
      </c>
      <c r="D26" s="14">
        <v>1110.3499999999999</v>
      </c>
      <c r="E26" s="14">
        <v>623.70000000000005</v>
      </c>
      <c r="F26" s="15">
        <f t="shared" si="2"/>
        <v>0.78026294692961329</v>
      </c>
      <c r="G26" s="16">
        <v>162</v>
      </c>
      <c r="H26" s="16">
        <v>10</v>
      </c>
      <c r="I26" s="12">
        <f t="shared" si="3"/>
        <v>16.2</v>
      </c>
      <c r="J26" s="12">
        <v>4</v>
      </c>
      <c r="K26" s="12">
        <v>2</v>
      </c>
      <c r="L26" s="14">
        <v>4457.95</v>
      </c>
      <c r="M26" s="16">
        <v>924</v>
      </c>
      <c r="N26" s="17">
        <v>45379</v>
      </c>
      <c r="O26" s="18" t="s">
        <v>40</v>
      </c>
    </row>
    <row r="27" spans="1:15" s="23" customFormat="1" ht="25.5" customHeight="1" x14ac:dyDescent="0.15">
      <c r="A27" s="12">
        <v>25</v>
      </c>
      <c r="B27" s="12">
        <v>16</v>
      </c>
      <c r="C27" s="13" t="s">
        <v>154</v>
      </c>
      <c r="D27" s="14">
        <v>944.65</v>
      </c>
      <c r="E27" s="14">
        <v>1493.12</v>
      </c>
      <c r="F27" s="15">
        <f t="shared" si="2"/>
        <v>-0.36733149378482638</v>
      </c>
      <c r="G27" s="16">
        <v>206</v>
      </c>
      <c r="H27" s="16">
        <v>9</v>
      </c>
      <c r="I27" s="12">
        <f t="shared" si="3"/>
        <v>22.888888888888889</v>
      </c>
      <c r="J27" s="12">
        <v>4</v>
      </c>
      <c r="K27" s="21">
        <v>6</v>
      </c>
      <c r="L27" s="14">
        <v>75474.94</v>
      </c>
      <c r="M27" s="16">
        <v>14734</v>
      </c>
      <c r="N27" s="17">
        <v>45345</v>
      </c>
      <c r="O27" s="18" t="s">
        <v>30</v>
      </c>
    </row>
    <row r="28" spans="1:15" s="23" customFormat="1" ht="25.5" customHeight="1" x14ac:dyDescent="0.15">
      <c r="A28" s="12">
        <v>26</v>
      </c>
      <c r="B28" s="12">
        <v>37</v>
      </c>
      <c r="C28" s="13" t="s">
        <v>173</v>
      </c>
      <c r="D28" s="14">
        <v>911.21</v>
      </c>
      <c r="E28" s="14">
        <v>77</v>
      </c>
      <c r="F28" s="15">
        <f t="shared" si="2"/>
        <v>10.833896103896105</v>
      </c>
      <c r="G28" s="16">
        <v>149</v>
      </c>
      <c r="H28" s="16">
        <v>18</v>
      </c>
      <c r="I28" s="12">
        <f t="shared" si="3"/>
        <v>8.2777777777777786</v>
      </c>
      <c r="J28" s="12">
        <v>9</v>
      </c>
      <c r="K28" s="21">
        <v>2</v>
      </c>
      <c r="L28" s="14">
        <v>6652.81</v>
      </c>
      <c r="M28" s="16">
        <v>547</v>
      </c>
      <c r="N28" s="17">
        <v>45379</v>
      </c>
      <c r="O28" s="18" t="s">
        <v>40</v>
      </c>
    </row>
    <row r="29" spans="1:15" s="23" customFormat="1" ht="25.5" customHeight="1" x14ac:dyDescent="0.15">
      <c r="A29" s="12">
        <v>27</v>
      </c>
      <c r="B29" s="12">
        <v>20</v>
      </c>
      <c r="C29" s="13" t="s">
        <v>156</v>
      </c>
      <c r="D29" s="14">
        <v>853.4</v>
      </c>
      <c r="E29" s="14">
        <v>769.9</v>
      </c>
      <c r="F29" s="15">
        <f t="shared" si="2"/>
        <v>0.10845564359007663</v>
      </c>
      <c r="G29" s="16">
        <v>172</v>
      </c>
      <c r="H29" s="16">
        <v>6</v>
      </c>
      <c r="I29" s="12">
        <f t="shared" si="3"/>
        <v>28.666666666666668</v>
      </c>
      <c r="J29" s="12">
        <v>3</v>
      </c>
      <c r="K29" s="21">
        <v>6</v>
      </c>
      <c r="L29" s="14">
        <v>9582.2999999999993</v>
      </c>
      <c r="M29" s="16">
        <v>1476</v>
      </c>
      <c r="N29" s="17">
        <v>45345</v>
      </c>
      <c r="O29" s="18" t="s">
        <v>157</v>
      </c>
    </row>
    <row r="30" spans="1:15" s="23" customFormat="1" ht="25.5" customHeight="1" x14ac:dyDescent="0.15">
      <c r="A30" s="12">
        <v>28</v>
      </c>
      <c r="B30" s="12">
        <v>32</v>
      </c>
      <c r="C30" s="13" t="s">
        <v>203</v>
      </c>
      <c r="D30" s="14">
        <v>777.9</v>
      </c>
      <c r="E30" s="14">
        <v>137.69999999999999</v>
      </c>
      <c r="F30" s="15">
        <f t="shared" si="2"/>
        <v>4.6492374727668855</v>
      </c>
      <c r="G30" s="16">
        <v>134</v>
      </c>
      <c r="H30" s="16">
        <v>15</v>
      </c>
      <c r="I30" s="12">
        <f t="shared" si="3"/>
        <v>8.9333333333333336</v>
      </c>
      <c r="J30" s="12">
        <v>7</v>
      </c>
      <c r="K30" s="12">
        <v>2</v>
      </c>
      <c r="L30" s="14">
        <v>2402.3000000000002</v>
      </c>
      <c r="M30" s="16">
        <v>436</v>
      </c>
      <c r="N30" s="17">
        <v>45379</v>
      </c>
      <c r="O30" s="18" t="s">
        <v>40</v>
      </c>
    </row>
    <row r="31" spans="1:15" s="23" customFormat="1" ht="25.5" customHeight="1" x14ac:dyDescent="0.15">
      <c r="A31" s="12">
        <v>29</v>
      </c>
      <c r="B31" s="15" t="s">
        <v>17</v>
      </c>
      <c r="C31" s="13" t="s">
        <v>219</v>
      </c>
      <c r="D31" s="14">
        <v>663.1</v>
      </c>
      <c r="E31" s="14" t="s">
        <v>17</v>
      </c>
      <c r="F31" s="15" t="s">
        <v>17</v>
      </c>
      <c r="G31" s="16">
        <v>134</v>
      </c>
      <c r="H31" s="16">
        <v>24</v>
      </c>
      <c r="I31" s="12">
        <v>1.375</v>
      </c>
      <c r="J31" s="12">
        <v>4</v>
      </c>
      <c r="K31" s="12" t="s">
        <v>17</v>
      </c>
      <c r="L31" s="14">
        <v>93786.07</v>
      </c>
      <c r="M31" s="16">
        <v>17878</v>
      </c>
      <c r="N31" s="17">
        <v>45072</v>
      </c>
      <c r="O31" s="18" t="s">
        <v>32</v>
      </c>
    </row>
    <row r="32" spans="1:15" s="23" customFormat="1" ht="25.5" customHeight="1" x14ac:dyDescent="0.15">
      <c r="A32" s="12">
        <v>30</v>
      </c>
      <c r="B32" s="12">
        <v>28</v>
      </c>
      <c r="C32" s="13" t="s">
        <v>202</v>
      </c>
      <c r="D32" s="14">
        <v>633.9</v>
      </c>
      <c r="E32" s="14">
        <v>248.5</v>
      </c>
      <c r="F32" s="15">
        <f>(D32-E32)/E32</f>
        <v>1.5509054325955733</v>
      </c>
      <c r="G32" s="16">
        <v>104</v>
      </c>
      <c r="H32" s="16">
        <v>9</v>
      </c>
      <c r="I32" s="12">
        <f>G32/H32</f>
        <v>11.555555555555555</v>
      </c>
      <c r="J32" s="12">
        <v>5</v>
      </c>
      <c r="K32" s="12">
        <v>2</v>
      </c>
      <c r="L32" s="14">
        <v>1661.9</v>
      </c>
      <c r="M32" s="16">
        <v>291</v>
      </c>
      <c r="N32" s="17">
        <v>45379</v>
      </c>
      <c r="O32" s="18" t="s">
        <v>40</v>
      </c>
    </row>
    <row r="33" spans="1:15" s="23" customFormat="1" ht="25.5" customHeight="1" x14ac:dyDescent="0.15">
      <c r="A33" s="12">
        <v>31</v>
      </c>
      <c r="B33" s="21" t="s">
        <v>17</v>
      </c>
      <c r="C33" s="13" t="s">
        <v>116</v>
      </c>
      <c r="D33" s="14">
        <v>505.3</v>
      </c>
      <c r="E33" s="14" t="s">
        <v>17</v>
      </c>
      <c r="F33" s="15" t="s">
        <v>17</v>
      </c>
      <c r="G33" s="16">
        <v>69</v>
      </c>
      <c r="H33" s="12">
        <v>3</v>
      </c>
      <c r="I33" s="12">
        <f>G33/H33</f>
        <v>23</v>
      </c>
      <c r="J33" s="12">
        <v>1</v>
      </c>
      <c r="K33" s="21" t="s">
        <v>17</v>
      </c>
      <c r="L33" s="14">
        <v>18016.919999999998</v>
      </c>
      <c r="M33" s="16">
        <v>2830</v>
      </c>
      <c r="N33" s="17">
        <v>45331</v>
      </c>
      <c r="O33" s="18" t="s">
        <v>40</v>
      </c>
    </row>
    <row r="34" spans="1:15" s="23" customFormat="1" ht="25.5" customHeight="1" x14ac:dyDescent="0.15">
      <c r="A34" s="12">
        <v>32</v>
      </c>
      <c r="B34" s="12">
        <v>26</v>
      </c>
      <c r="C34" s="13" t="s">
        <v>130</v>
      </c>
      <c r="D34" s="14">
        <v>359.03</v>
      </c>
      <c r="E34" s="14">
        <v>270.60000000000002</v>
      </c>
      <c r="F34" s="15">
        <f>(D34-E34)/E34</f>
        <v>0.326792313377679</v>
      </c>
      <c r="G34" s="16">
        <v>99</v>
      </c>
      <c r="H34" s="16">
        <v>3</v>
      </c>
      <c r="I34" s="12">
        <f>G34/H34</f>
        <v>33</v>
      </c>
      <c r="J34" s="12">
        <v>3</v>
      </c>
      <c r="K34" s="15" t="s">
        <v>17</v>
      </c>
      <c r="L34" s="14">
        <v>190584.93</v>
      </c>
      <c r="M34" s="16">
        <v>47541</v>
      </c>
      <c r="N34" s="17">
        <v>44659</v>
      </c>
      <c r="O34" s="18" t="s">
        <v>30</v>
      </c>
    </row>
    <row r="35" spans="1:15" s="23" customFormat="1" ht="25.5" customHeight="1" x14ac:dyDescent="0.15">
      <c r="A35" s="12">
        <v>33</v>
      </c>
      <c r="B35" s="14" t="s">
        <v>17</v>
      </c>
      <c r="C35" s="24" t="s">
        <v>235</v>
      </c>
      <c r="D35" s="25">
        <v>322.7</v>
      </c>
      <c r="E35" s="14" t="s">
        <v>17</v>
      </c>
      <c r="F35" s="15" t="s">
        <v>17</v>
      </c>
      <c r="G35" s="26">
        <v>63</v>
      </c>
      <c r="H35" s="26">
        <v>10</v>
      </c>
      <c r="I35" s="27">
        <v>1</v>
      </c>
      <c r="J35" s="27">
        <v>6</v>
      </c>
      <c r="K35" s="27">
        <v>2</v>
      </c>
      <c r="L35" s="14">
        <v>3265.7</v>
      </c>
      <c r="M35" s="16">
        <v>465</v>
      </c>
      <c r="N35" s="28">
        <v>45379</v>
      </c>
      <c r="O35" s="29" t="s">
        <v>40</v>
      </c>
    </row>
    <row r="36" spans="1:15" s="23" customFormat="1" ht="25.5" customHeight="1" x14ac:dyDescent="0.15">
      <c r="A36" s="12">
        <v>34</v>
      </c>
      <c r="B36" s="12">
        <v>31</v>
      </c>
      <c r="C36" s="13" t="s">
        <v>176</v>
      </c>
      <c r="D36" s="14">
        <v>293</v>
      </c>
      <c r="E36" s="14">
        <v>169</v>
      </c>
      <c r="F36" s="15">
        <f>(D36-E36)/E36</f>
        <v>0.73372781065088755</v>
      </c>
      <c r="G36" s="16">
        <v>45</v>
      </c>
      <c r="H36" s="12">
        <v>2</v>
      </c>
      <c r="I36" s="12">
        <f t="shared" ref="I36:I41" si="4">G36/H36</f>
        <v>22.5</v>
      </c>
      <c r="J36" s="12">
        <v>1</v>
      </c>
      <c r="K36" s="12">
        <v>2</v>
      </c>
      <c r="L36" s="14">
        <v>1336.7</v>
      </c>
      <c r="M36" s="16">
        <v>243</v>
      </c>
      <c r="N36" s="17">
        <v>45379</v>
      </c>
      <c r="O36" s="18" t="s">
        <v>40</v>
      </c>
    </row>
    <row r="37" spans="1:15" s="23" customFormat="1" ht="25.5" customHeight="1" x14ac:dyDescent="0.15">
      <c r="A37" s="12">
        <v>35</v>
      </c>
      <c r="B37" s="15" t="s">
        <v>17</v>
      </c>
      <c r="C37" s="50" t="s">
        <v>126</v>
      </c>
      <c r="D37" s="14">
        <v>273.91000000000003</v>
      </c>
      <c r="E37" s="15" t="s">
        <v>17</v>
      </c>
      <c r="F37" s="15" t="s">
        <v>17</v>
      </c>
      <c r="G37" s="16">
        <v>91</v>
      </c>
      <c r="H37" s="12">
        <v>1</v>
      </c>
      <c r="I37" s="21">
        <f t="shared" si="4"/>
        <v>91</v>
      </c>
      <c r="J37" s="12">
        <v>1</v>
      </c>
      <c r="K37" s="15" t="s">
        <v>17</v>
      </c>
      <c r="L37" s="14">
        <v>236178.83</v>
      </c>
      <c r="M37" s="16">
        <v>51167</v>
      </c>
      <c r="N37" s="17">
        <v>44400</v>
      </c>
      <c r="O37" s="18" t="s">
        <v>32</v>
      </c>
    </row>
    <row r="38" spans="1:15" s="23" customFormat="1" ht="25.5" customHeight="1" x14ac:dyDescent="0.15">
      <c r="A38" s="12">
        <v>36</v>
      </c>
      <c r="B38" s="12">
        <v>45</v>
      </c>
      <c r="C38" s="13" t="s">
        <v>208</v>
      </c>
      <c r="D38" s="14">
        <v>241</v>
      </c>
      <c r="E38" s="14">
        <v>12</v>
      </c>
      <c r="F38" s="15" t="s">
        <v>17</v>
      </c>
      <c r="G38" s="16">
        <v>50</v>
      </c>
      <c r="H38" s="16">
        <v>8</v>
      </c>
      <c r="I38" s="12">
        <f t="shared" si="4"/>
        <v>6.25</v>
      </c>
      <c r="J38" s="12">
        <v>4</v>
      </c>
      <c r="K38" s="12">
        <v>2</v>
      </c>
      <c r="L38" s="14">
        <v>253</v>
      </c>
      <c r="M38" s="16">
        <v>52</v>
      </c>
      <c r="N38" s="17">
        <v>45379</v>
      </c>
      <c r="O38" s="18" t="s">
        <v>40</v>
      </c>
    </row>
    <row r="39" spans="1:15" s="23" customFormat="1" ht="25.5" customHeight="1" x14ac:dyDescent="0.15">
      <c r="A39" s="12">
        <v>37</v>
      </c>
      <c r="B39" s="12">
        <v>24</v>
      </c>
      <c r="C39" s="13" t="s">
        <v>178</v>
      </c>
      <c r="D39" s="14">
        <v>224.7</v>
      </c>
      <c r="E39" s="14">
        <v>502.1</v>
      </c>
      <c r="F39" s="15">
        <f>(D39-E39)/E39</f>
        <v>-0.55247958573989253</v>
      </c>
      <c r="G39" s="16">
        <v>40</v>
      </c>
      <c r="H39" s="16">
        <v>4</v>
      </c>
      <c r="I39" s="12">
        <f t="shared" si="4"/>
        <v>10</v>
      </c>
      <c r="J39" s="12">
        <v>2</v>
      </c>
      <c r="K39" s="21">
        <v>4</v>
      </c>
      <c r="L39" s="14">
        <v>12684.91</v>
      </c>
      <c r="M39" s="16">
        <v>1992</v>
      </c>
      <c r="N39" s="17">
        <v>45359</v>
      </c>
      <c r="O39" s="18" t="s">
        <v>28</v>
      </c>
    </row>
    <row r="40" spans="1:15" s="23" customFormat="1" ht="25.5" customHeight="1" x14ac:dyDescent="0.15">
      <c r="A40" s="12">
        <v>38</v>
      </c>
      <c r="B40" s="15" t="s">
        <v>17</v>
      </c>
      <c r="C40" s="13" t="s">
        <v>147</v>
      </c>
      <c r="D40" s="14">
        <v>209</v>
      </c>
      <c r="E40" s="14" t="s">
        <v>17</v>
      </c>
      <c r="F40" s="15" t="s">
        <v>17</v>
      </c>
      <c r="G40" s="16">
        <v>35</v>
      </c>
      <c r="H40" s="16">
        <v>5</v>
      </c>
      <c r="I40" s="21">
        <f t="shared" si="4"/>
        <v>7</v>
      </c>
      <c r="J40" s="12">
        <v>1</v>
      </c>
      <c r="K40" s="21" t="s">
        <v>17</v>
      </c>
      <c r="L40" s="14">
        <v>1054850.6299999999</v>
      </c>
      <c r="M40" s="16">
        <v>196813</v>
      </c>
      <c r="N40" s="17">
        <v>44916</v>
      </c>
      <c r="O40" s="18" t="s">
        <v>22</v>
      </c>
    </row>
    <row r="41" spans="1:15" s="23" customFormat="1" ht="25.5" customHeight="1" x14ac:dyDescent="0.15">
      <c r="A41" s="12">
        <v>39</v>
      </c>
      <c r="B41" s="15" t="s">
        <v>17</v>
      </c>
      <c r="C41" s="13" t="s">
        <v>148</v>
      </c>
      <c r="D41" s="14">
        <v>185.8</v>
      </c>
      <c r="E41" s="15" t="s">
        <v>17</v>
      </c>
      <c r="F41" s="15" t="s">
        <v>17</v>
      </c>
      <c r="G41" s="16">
        <v>31</v>
      </c>
      <c r="H41" s="16">
        <v>3</v>
      </c>
      <c r="I41" s="12">
        <f t="shared" si="4"/>
        <v>10.333333333333334</v>
      </c>
      <c r="J41" s="12">
        <v>1</v>
      </c>
      <c r="K41" s="15" t="s">
        <v>17</v>
      </c>
      <c r="L41" s="14">
        <v>594107.31000000006</v>
      </c>
      <c r="M41" s="16">
        <v>109501</v>
      </c>
      <c r="N41" s="17">
        <v>45023</v>
      </c>
      <c r="O41" s="18" t="s">
        <v>22</v>
      </c>
    </row>
    <row r="42" spans="1:15" s="23" customFormat="1" ht="25.5" customHeight="1" x14ac:dyDescent="0.15">
      <c r="A42" s="12">
        <v>40</v>
      </c>
      <c r="B42" s="12">
        <v>11</v>
      </c>
      <c r="C42" s="13" t="s">
        <v>190</v>
      </c>
      <c r="D42" s="14">
        <v>180</v>
      </c>
      <c r="E42" s="14">
        <v>2603.71</v>
      </c>
      <c r="F42" s="15">
        <f>(D42-E42)/E42</f>
        <v>-0.93086787699090912</v>
      </c>
      <c r="G42" s="16">
        <v>29</v>
      </c>
      <c r="H42" s="16">
        <v>5</v>
      </c>
      <c r="I42" s="12">
        <v>5</v>
      </c>
      <c r="J42" s="12">
        <v>1</v>
      </c>
      <c r="K42" s="12">
        <v>3</v>
      </c>
      <c r="L42" s="14">
        <v>11479.9</v>
      </c>
      <c r="M42" s="16">
        <v>1654</v>
      </c>
      <c r="N42" s="17">
        <v>45366</v>
      </c>
      <c r="O42" s="18" t="s">
        <v>191</v>
      </c>
    </row>
    <row r="43" spans="1:15" s="23" customFormat="1" ht="25.5" customHeight="1" x14ac:dyDescent="0.15">
      <c r="A43" s="12">
        <v>41</v>
      </c>
      <c r="B43" s="12">
        <v>25</v>
      </c>
      <c r="C43" s="13" t="s">
        <v>142</v>
      </c>
      <c r="D43" s="14">
        <v>157.69999999999999</v>
      </c>
      <c r="E43" s="14">
        <v>321</v>
      </c>
      <c r="F43" s="15">
        <f>(D43-E43)/E43</f>
        <v>-0.50872274143302187</v>
      </c>
      <c r="G43" s="16">
        <v>21</v>
      </c>
      <c r="H43" s="16">
        <v>2</v>
      </c>
      <c r="I43" s="12">
        <f t="shared" ref="I43:I51" si="5">G43/H43</f>
        <v>10.5</v>
      </c>
      <c r="J43" s="12">
        <v>1</v>
      </c>
      <c r="K43" s="12">
        <v>6</v>
      </c>
      <c r="L43" s="14">
        <v>21132.89</v>
      </c>
      <c r="M43" s="16">
        <v>3903</v>
      </c>
      <c r="N43" s="17">
        <v>45345</v>
      </c>
      <c r="O43" s="18" t="s">
        <v>30</v>
      </c>
    </row>
    <row r="44" spans="1:15" s="23" customFormat="1" ht="25.5" customHeight="1" x14ac:dyDescent="0.15">
      <c r="A44" s="12">
        <v>42</v>
      </c>
      <c r="B44" s="12" t="s">
        <v>36</v>
      </c>
      <c r="C44" s="13" t="s">
        <v>214</v>
      </c>
      <c r="D44" s="14">
        <v>152.13999999999999</v>
      </c>
      <c r="E44" s="14" t="s">
        <v>17</v>
      </c>
      <c r="F44" s="15" t="s">
        <v>17</v>
      </c>
      <c r="G44" s="16">
        <v>22</v>
      </c>
      <c r="H44" s="16">
        <v>2</v>
      </c>
      <c r="I44" s="12">
        <f t="shared" si="5"/>
        <v>11</v>
      </c>
      <c r="J44" s="12">
        <v>2</v>
      </c>
      <c r="K44" s="12">
        <v>0</v>
      </c>
      <c r="L44" s="14">
        <v>152.13999999999999</v>
      </c>
      <c r="M44" s="16">
        <v>22</v>
      </c>
      <c r="N44" s="17" t="s">
        <v>38</v>
      </c>
      <c r="O44" s="18" t="s">
        <v>28</v>
      </c>
    </row>
    <row r="45" spans="1:15" s="23" customFormat="1" ht="25.5" customHeight="1" x14ac:dyDescent="0.15">
      <c r="A45" s="12">
        <v>43</v>
      </c>
      <c r="B45" s="12">
        <v>40</v>
      </c>
      <c r="C45" s="13" t="s">
        <v>109</v>
      </c>
      <c r="D45" s="14">
        <v>151</v>
      </c>
      <c r="E45" s="14">
        <v>50.05</v>
      </c>
      <c r="F45" s="15">
        <f>(D45-E45)/E45</f>
        <v>2.016983016983017</v>
      </c>
      <c r="G45" s="16">
        <v>27</v>
      </c>
      <c r="H45" s="12">
        <v>1</v>
      </c>
      <c r="I45" s="12">
        <f t="shared" si="5"/>
        <v>27</v>
      </c>
      <c r="J45" s="12">
        <v>1</v>
      </c>
      <c r="K45" s="15" t="s">
        <v>17</v>
      </c>
      <c r="L45" s="14">
        <v>1100029.53</v>
      </c>
      <c r="M45" s="16">
        <v>154780</v>
      </c>
      <c r="N45" s="17">
        <v>45128</v>
      </c>
      <c r="O45" s="18" t="s">
        <v>22</v>
      </c>
    </row>
    <row r="46" spans="1:15" s="23" customFormat="1" ht="25.5" customHeight="1" x14ac:dyDescent="0.15">
      <c r="A46" s="12">
        <v>44</v>
      </c>
      <c r="B46" s="14" t="s">
        <v>17</v>
      </c>
      <c r="C46" s="13" t="s">
        <v>27</v>
      </c>
      <c r="D46" s="14">
        <v>125</v>
      </c>
      <c r="E46" s="14" t="s">
        <v>17</v>
      </c>
      <c r="F46" s="15" t="s">
        <v>17</v>
      </c>
      <c r="G46" s="16">
        <v>25</v>
      </c>
      <c r="H46" s="16">
        <v>1</v>
      </c>
      <c r="I46" s="21">
        <f t="shared" si="5"/>
        <v>25</v>
      </c>
      <c r="J46" s="12">
        <v>1</v>
      </c>
      <c r="K46" s="21" t="s">
        <v>17</v>
      </c>
      <c r="L46" s="14">
        <v>41929.82</v>
      </c>
      <c r="M46" s="16">
        <v>8311</v>
      </c>
      <c r="N46" s="17">
        <v>45289</v>
      </c>
      <c r="O46" s="18" t="s">
        <v>28</v>
      </c>
    </row>
    <row r="47" spans="1:15" s="23" customFormat="1" ht="25.5" customHeight="1" x14ac:dyDescent="0.15">
      <c r="A47" s="12">
        <v>45</v>
      </c>
      <c r="B47" s="12">
        <v>41</v>
      </c>
      <c r="C47" s="13" t="s">
        <v>207</v>
      </c>
      <c r="D47" s="14">
        <v>101</v>
      </c>
      <c r="E47" s="14">
        <v>42.5</v>
      </c>
      <c r="F47" s="15">
        <f>(D47-E47)/E47</f>
        <v>1.3764705882352941</v>
      </c>
      <c r="G47" s="16">
        <v>21</v>
      </c>
      <c r="H47" s="16">
        <v>1</v>
      </c>
      <c r="I47" s="12">
        <f t="shared" si="5"/>
        <v>21</v>
      </c>
      <c r="J47" s="12">
        <v>1</v>
      </c>
      <c r="K47" s="12">
        <v>2</v>
      </c>
      <c r="L47" s="14">
        <v>148.5</v>
      </c>
      <c r="M47" s="16">
        <v>31</v>
      </c>
      <c r="N47" s="17">
        <v>45379</v>
      </c>
      <c r="O47" s="18" t="s">
        <v>40</v>
      </c>
    </row>
    <row r="48" spans="1:15" s="23" customFormat="1" ht="25.5" customHeight="1" x14ac:dyDescent="0.15">
      <c r="A48" s="12">
        <v>46</v>
      </c>
      <c r="B48" s="12">
        <v>15</v>
      </c>
      <c r="C48" s="13" t="s">
        <v>168</v>
      </c>
      <c r="D48" s="14">
        <v>93.5</v>
      </c>
      <c r="E48" s="14">
        <v>1766.04</v>
      </c>
      <c r="F48" s="15">
        <f>(D48-E48)/E48</f>
        <v>-0.94705669180766006</v>
      </c>
      <c r="G48" s="16">
        <v>20</v>
      </c>
      <c r="H48" s="16">
        <v>1</v>
      </c>
      <c r="I48" s="12">
        <f t="shared" si="5"/>
        <v>20</v>
      </c>
      <c r="J48" s="12">
        <v>1</v>
      </c>
      <c r="K48" s="12">
        <v>4</v>
      </c>
      <c r="L48" s="14">
        <v>40582.75</v>
      </c>
      <c r="M48" s="16">
        <v>5852</v>
      </c>
      <c r="N48" s="17">
        <v>45359</v>
      </c>
      <c r="O48" s="18" t="s">
        <v>51</v>
      </c>
    </row>
    <row r="49" spans="1:15" s="23" customFormat="1" ht="25.5" customHeight="1" x14ac:dyDescent="0.15">
      <c r="A49" s="12">
        <v>47</v>
      </c>
      <c r="B49" s="14" t="s">
        <v>17</v>
      </c>
      <c r="C49" s="13" t="s">
        <v>141</v>
      </c>
      <c r="D49" s="62">
        <v>60</v>
      </c>
      <c r="E49" s="14" t="s">
        <v>17</v>
      </c>
      <c r="F49" s="15" t="s">
        <v>17</v>
      </c>
      <c r="G49" s="12">
        <v>12</v>
      </c>
      <c r="H49" s="16">
        <v>1</v>
      </c>
      <c r="I49" s="27">
        <f t="shared" si="5"/>
        <v>12</v>
      </c>
      <c r="J49" s="12">
        <v>1</v>
      </c>
      <c r="K49" s="21" t="s">
        <v>17</v>
      </c>
      <c r="L49" s="14">
        <v>69019.789999999994</v>
      </c>
      <c r="M49" s="16">
        <v>13461</v>
      </c>
      <c r="N49" s="17">
        <v>45338</v>
      </c>
      <c r="O49" s="18" t="s">
        <v>28</v>
      </c>
    </row>
    <row r="50" spans="1:15" s="23" customFormat="1" ht="25.5" customHeight="1" x14ac:dyDescent="0.15">
      <c r="A50" s="12">
        <v>48</v>
      </c>
      <c r="B50" s="12">
        <v>43</v>
      </c>
      <c r="C50" s="13" t="s">
        <v>45</v>
      </c>
      <c r="D50" s="14">
        <v>30</v>
      </c>
      <c r="E50" s="14">
        <v>35</v>
      </c>
      <c r="F50" s="15">
        <f>(D50-E50)/E50</f>
        <v>-0.14285714285714285</v>
      </c>
      <c r="G50" s="16">
        <v>6</v>
      </c>
      <c r="H50" s="16">
        <v>1</v>
      </c>
      <c r="I50" s="12">
        <f t="shared" si="5"/>
        <v>6</v>
      </c>
      <c r="J50" s="12">
        <v>1</v>
      </c>
      <c r="K50" s="21" t="s">
        <v>17</v>
      </c>
      <c r="L50" s="14">
        <v>3014.02</v>
      </c>
      <c r="M50" s="16">
        <v>664</v>
      </c>
      <c r="N50" s="17">
        <v>45289</v>
      </c>
      <c r="O50" s="18" t="s">
        <v>46</v>
      </c>
    </row>
    <row r="51" spans="1:15" s="23" customFormat="1" ht="25.5" customHeight="1" x14ac:dyDescent="0.15">
      <c r="A51" s="12">
        <v>49</v>
      </c>
      <c r="B51" s="12">
        <v>35</v>
      </c>
      <c r="C51" s="13" t="s">
        <v>205</v>
      </c>
      <c r="D51" s="14">
        <v>17.5</v>
      </c>
      <c r="E51" s="14">
        <v>90</v>
      </c>
      <c r="F51" s="15">
        <f>(D51-E51)/E51</f>
        <v>-0.80555555555555558</v>
      </c>
      <c r="G51" s="16">
        <v>5</v>
      </c>
      <c r="H51" s="16">
        <v>4</v>
      </c>
      <c r="I51" s="12">
        <f t="shared" si="5"/>
        <v>1.25</v>
      </c>
      <c r="J51" s="12">
        <v>2</v>
      </c>
      <c r="K51" s="12">
        <v>2</v>
      </c>
      <c r="L51" s="14">
        <v>721.8</v>
      </c>
      <c r="M51" s="16">
        <v>135</v>
      </c>
      <c r="N51" s="17">
        <v>45379</v>
      </c>
      <c r="O51" s="18" t="s">
        <v>40</v>
      </c>
    </row>
    <row r="52" spans="1:15" s="40" customFormat="1" ht="24.95" customHeight="1" x14ac:dyDescent="0.2">
      <c r="A52" s="30"/>
      <c r="B52" s="30"/>
      <c r="C52" s="31" t="s">
        <v>220</v>
      </c>
      <c r="D52" s="32">
        <f>SUBTOTAL(109,Table13245879101112131415161718192021222326242527282930313233343536373834567891011121314[Pajamos 
(GBO)])</f>
        <v>359558.09000000014</v>
      </c>
      <c r="E52" s="32" t="s">
        <v>212</v>
      </c>
      <c r="F52" s="33">
        <f>(D52-E52)/E52</f>
        <v>0.1552772378072883</v>
      </c>
      <c r="G52" s="34">
        <f>SUBTOTAL(109,Table13245879101112131415161718192021222326242527282930313233343536373834567891011121314[Žiūrovų sk. 
(ADM)])</f>
        <v>57520</v>
      </c>
      <c r="H52" s="37"/>
      <c r="I52" s="35"/>
      <c r="J52" s="35"/>
      <c r="K52" s="31"/>
      <c r="L52" s="36"/>
      <c r="M52" s="60"/>
      <c r="N52" s="38"/>
      <c r="O52" s="39"/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100BA-6A45-4F09-9931-D0A3C69937FF}">
  <sheetPr codeName="Sheet8"/>
  <dimension ref="A1:P48"/>
  <sheetViews>
    <sheetView topLeftCell="A13" zoomScale="60" zoomScaleNormal="60" workbookViewId="0">
      <selection activeCell="C38" sqref="C38:O38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8" width="14.5" style="45" customWidth="1"/>
    <col min="9" max="11" width="14.5" style="41" customWidth="1"/>
    <col min="12" max="12" width="14.5" style="43" customWidth="1"/>
    <col min="13" max="13" width="14.5" style="61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169</v>
      </c>
      <c r="D3" s="14">
        <v>98480.08</v>
      </c>
      <c r="E3" s="14">
        <v>142305.24</v>
      </c>
      <c r="F3" s="15">
        <f>(D3-E3)/E3</f>
        <v>-0.30796589078518816</v>
      </c>
      <c r="G3" s="16">
        <v>16597</v>
      </c>
      <c r="H3" s="16">
        <v>440</v>
      </c>
      <c r="I3" s="12">
        <f t="shared" ref="I3:I8" si="0">G3/H3</f>
        <v>37.720454545454544</v>
      </c>
      <c r="J3" s="12">
        <v>28</v>
      </c>
      <c r="K3" s="12">
        <v>3</v>
      </c>
      <c r="L3" s="14">
        <v>491367.08</v>
      </c>
      <c r="M3" s="16">
        <v>83857</v>
      </c>
      <c r="N3" s="17">
        <v>45359</v>
      </c>
      <c r="O3" s="18" t="s">
        <v>22</v>
      </c>
    </row>
    <row r="4" spans="1:15" s="19" customFormat="1" ht="25.5" customHeight="1" x14ac:dyDescent="0.2">
      <c r="A4" s="12">
        <v>2</v>
      </c>
      <c r="B4" s="12">
        <v>2</v>
      </c>
      <c r="C4" s="13" t="s">
        <v>160</v>
      </c>
      <c r="D4" s="14">
        <v>72151.67</v>
      </c>
      <c r="E4" s="14">
        <v>101319</v>
      </c>
      <c r="F4" s="15">
        <f>(D4-E4)/E4</f>
        <v>-0.28787621275377767</v>
      </c>
      <c r="G4" s="16">
        <v>8908</v>
      </c>
      <c r="H4" s="16">
        <v>211</v>
      </c>
      <c r="I4" s="12">
        <f t="shared" si="0"/>
        <v>42.218009478672982</v>
      </c>
      <c r="J4" s="12">
        <v>9</v>
      </c>
      <c r="K4" s="12">
        <v>4</v>
      </c>
      <c r="L4" s="14">
        <v>682590.99</v>
      </c>
      <c r="M4" s="16">
        <v>84766</v>
      </c>
      <c r="N4" s="17">
        <v>45352</v>
      </c>
      <c r="O4" s="18" t="s">
        <v>20</v>
      </c>
    </row>
    <row r="5" spans="1:15" s="19" customFormat="1" ht="25.5" customHeight="1" x14ac:dyDescent="0.2">
      <c r="A5" s="12">
        <v>3</v>
      </c>
      <c r="B5" s="12" t="s">
        <v>15</v>
      </c>
      <c r="C5" s="13" t="s">
        <v>187</v>
      </c>
      <c r="D5" s="14">
        <v>31754.52</v>
      </c>
      <c r="E5" s="15" t="s">
        <v>17</v>
      </c>
      <c r="F5" s="15" t="s">
        <v>17</v>
      </c>
      <c r="G5" s="16">
        <v>4847</v>
      </c>
      <c r="H5" s="16">
        <v>179</v>
      </c>
      <c r="I5" s="12">
        <f t="shared" si="0"/>
        <v>27.078212290502794</v>
      </c>
      <c r="J5" s="12">
        <v>9</v>
      </c>
      <c r="K5" s="12">
        <v>1</v>
      </c>
      <c r="L5" s="14">
        <v>34110.82</v>
      </c>
      <c r="M5" s="16">
        <v>5161</v>
      </c>
      <c r="N5" s="17">
        <v>45373</v>
      </c>
      <c r="O5" s="18" t="s">
        <v>182</v>
      </c>
    </row>
    <row r="6" spans="1:15" s="19" customFormat="1" ht="25.5" customHeight="1" x14ac:dyDescent="0.2">
      <c r="A6" s="12">
        <v>4</v>
      </c>
      <c r="B6" s="26" t="s">
        <v>15</v>
      </c>
      <c r="C6" s="24" t="s">
        <v>199</v>
      </c>
      <c r="D6" s="25">
        <v>27358.69</v>
      </c>
      <c r="E6" s="25" t="s">
        <v>17</v>
      </c>
      <c r="F6" s="51" t="s">
        <v>17</v>
      </c>
      <c r="G6" s="26">
        <v>4009</v>
      </c>
      <c r="H6" s="26">
        <v>126</v>
      </c>
      <c r="I6" s="27">
        <f t="shared" si="0"/>
        <v>31.817460317460316</v>
      </c>
      <c r="J6" s="27">
        <v>9</v>
      </c>
      <c r="K6" s="53">
        <v>1</v>
      </c>
      <c r="L6" s="25">
        <v>27358.69</v>
      </c>
      <c r="M6" s="26">
        <v>4009</v>
      </c>
      <c r="N6" s="28">
        <v>45373</v>
      </c>
      <c r="O6" s="29" t="s">
        <v>51</v>
      </c>
    </row>
    <row r="7" spans="1:15" s="65" customFormat="1" ht="25.5" customHeight="1" x14ac:dyDescent="0.2">
      <c r="A7" s="12">
        <v>5</v>
      </c>
      <c r="B7" s="26" t="s">
        <v>15</v>
      </c>
      <c r="C7" s="24" t="s">
        <v>197</v>
      </c>
      <c r="D7" s="25">
        <v>16583.830000000002</v>
      </c>
      <c r="E7" s="25" t="s">
        <v>17</v>
      </c>
      <c r="F7" s="51" t="s">
        <v>17</v>
      </c>
      <c r="G7" s="26">
        <v>3288</v>
      </c>
      <c r="H7" s="26">
        <v>176</v>
      </c>
      <c r="I7" s="27">
        <f t="shared" si="0"/>
        <v>18.681818181818183</v>
      </c>
      <c r="J7" s="27">
        <v>10</v>
      </c>
      <c r="K7" s="53">
        <v>1</v>
      </c>
      <c r="L7" s="25">
        <v>16583.830000000002</v>
      </c>
      <c r="M7" s="26">
        <v>3288</v>
      </c>
      <c r="N7" s="28">
        <v>45373</v>
      </c>
      <c r="O7" s="29" t="s">
        <v>51</v>
      </c>
    </row>
    <row r="8" spans="1:15" s="19" customFormat="1" ht="25.5" customHeight="1" x14ac:dyDescent="0.2">
      <c r="A8" s="12">
        <v>6</v>
      </c>
      <c r="B8" s="12">
        <v>3</v>
      </c>
      <c r="C8" s="13" t="s">
        <v>179</v>
      </c>
      <c r="D8" s="14">
        <v>15199.42</v>
      </c>
      <c r="E8" s="14">
        <v>26625</v>
      </c>
      <c r="F8" s="15">
        <f>(D8-E8)/E8</f>
        <v>-0.42912976525821594</v>
      </c>
      <c r="G8" s="16">
        <v>2323</v>
      </c>
      <c r="H8" s="16">
        <v>124</v>
      </c>
      <c r="I8" s="12">
        <f t="shared" si="0"/>
        <v>18.733870967741936</v>
      </c>
      <c r="J8" s="12">
        <v>10</v>
      </c>
      <c r="K8" s="12">
        <v>2</v>
      </c>
      <c r="L8" s="14">
        <v>43126.22</v>
      </c>
      <c r="M8" s="22">
        <v>6731</v>
      </c>
      <c r="N8" s="17">
        <v>45366</v>
      </c>
      <c r="O8" s="18" t="s">
        <v>30</v>
      </c>
    </row>
    <row r="9" spans="1:15" s="19" customFormat="1" ht="25.5" customHeight="1" x14ac:dyDescent="0.2">
      <c r="A9" s="12">
        <v>7</v>
      </c>
      <c r="B9" s="12">
        <v>4</v>
      </c>
      <c r="C9" s="13" t="s">
        <v>86</v>
      </c>
      <c r="D9" s="14">
        <v>9047.27</v>
      </c>
      <c r="E9" s="14">
        <v>12299.88</v>
      </c>
      <c r="F9" s="15">
        <f>(D9-E9)/E9</f>
        <v>-0.26444241732439655</v>
      </c>
      <c r="G9" s="16">
        <v>1639</v>
      </c>
      <c r="H9" s="15" t="s">
        <v>17</v>
      </c>
      <c r="I9" s="15" t="s">
        <v>17</v>
      </c>
      <c r="J9" s="12">
        <v>11</v>
      </c>
      <c r="K9" s="12">
        <v>10</v>
      </c>
      <c r="L9" s="14">
        <v>1296763.76</v>
      </c>
      <c r="M9" s="16">
        <v>190837</v>
      </c>
      <c r="N9" s="17">
        <v>45310</v>
      </c>
      <c r="O9" s="18" t="s">
        <v>87</v>
      </c>
    </row>
    <row r="10" spans="1:15" s="19" customFormat="1" ht="25.5" customHeight="1" x14ac:dyDescent="0.2">
      <c r="A10" s="12">
        <v>8</v>
      </c>
      <c r="B10" s="12">
        <v>5</v>
      </c>
      <c r="C10" s="13" t="s">
        <v>136</v>
      </c>
      <c r="D10" s="14">
        <v>8062.5</v>
      </c>
      <c r="E10" s="14">
        <v>10847</v>
      </c>
      <c r="F10" s="15">
        <f>(D10-E10)/E10</f>
        <v>-0.25670692357333824</v>
      </c>
      <c r="G10" s="16">
        <v>1331</v>
      </c>
      <c r="H10" s="16" t="s">
        <v>17</v>
      </c>
      <c r="I10" s="12" t="s">
        <v>17</v>
      </c>
      <c r="J10" s="12">
        <v>12</v>
      </c>
      <c r="K10" s="12">
        <v>6</v>
      </c>
      <c r="L10" s="14">
        <v>687197.73</v>
      </c>
      <c r="M10" s="16">
        <v>92982</v>
      </c>
      <c r="N10" s="17">
        <v>45338</v>
      </c>
      <c r="O10" s="18" t="s">
        <v>137</v>
      </c>
    </row>
    <row r="11" spans="1:15" s="23" customFormat="1" ht="25.5" customHeight="1" x14ac:dyDescent="0.15">
      <c r="A11" s="12">
        <v>9</v>
      </c>
      <c r="B11" s="12" t="s">
        <v>15</v>
      </c>
      <c r="C11" s="24" t="s">
        <v>200</v>
      </c>
      <c r="D11" s="25">
        <v>6592.56</v>
      </c>
      <c r="E11" s="25" t="s">
        <v>17</v>
      </c>
      <c r="F11" s="51" t="s">
        <v>17</v>
      </c>
      <c r="G11" s="26">
        <v>942</v>
      </c>
      <c r="H11" s="26">
        <v>9</v>
      </c>
      <c r="I11" s="27">
        <f>G11/H11</f>
        <v>104.66666666666667</v>
      </c>
      <c r="J11" s="27">
        <v>8</v>
      </c>
      <c r="K11" s="27">
        <v>1</v>
      </c>
      <c r="L11" s="14">
        <v>6606.56</v>
      </c>
      <c r="M11" s="16">
        <v>944</v>
      </c>
      <c r="N11" s="28">
        <v>45379</v>
      </c>
      <c r="O11" s="29" t="s">
        <v>40</v>
      </c>
    </row>
    <row r="12" spans="1:15" s="23" customFormat="1" ht="25.5" customHeight="1" x14ac:dyDescent="0.15">
      <c r="A12" s="12">
        <v>10</v>
      </c>
      <c r="B12" s="12" t="s">
        <v>36</v>
      </c>
      <c r="C12" s="13" t="s">
        <v>198</v>
      </c>
      <c r="D12" s="14">
        <v>5093.7700000000004</v>
      </c>
      <c r="E12" s="14" t="s">
        <v>17</v>
      </c>
      <c r="F12" s="15" t="s">
        <v>17</v>
      </c>
      <c r="G12" s="16">
        <v>663</v>
      </c>
      <c r="H12" s="16">
        <v>10</v>
      </c>
      <c r="I12" s="27">
        <f>G12/H12</f>
        <v>66.3</v>
      </c>
      <c r="J12" s="12">
        <v>9</v>
      </c>
      <c r="K12" s="12">
        <v>0</v>
      </c>
      <c r="L12" s="14">
        <v>5093.7700000000004</v>
      </c>
      <c r="M12" s="16">
        <v>663</v>
      </c>
      <c r="N12" s="17" t="s">
        <v>38</v>
      </c>
      <c r="O12" s="18" t="s">
        <v>20</v>
      </c>
    </row>
    <row r="13" spans="1:15" s="23" customFormat="1" ht="25.5" customHeight="1" x14ac:dyDescent="0.15">
      <c r="A13" s="12">
        <v>11</v>
      </c>
      <c r="B13" s="12">
        <v>7</v>
      </c>
      <c r="C13" s="13" t="s">
        <v>190</v>
      </c>
      <c r="D13" s="14">
        <v>2603.71</v>
      </c>
      <c r="E13" s="14">
        <v>8696.19</v>
      </c>
      <c r="F13" s="15">
        <f>(D13-E13)/E13</f>
        <v>-0.70059186839293996</v>
      </c>
      <c r="G13" s="16">
        <v>382</v>
      </c>
      <c r="H13" s="16">
        <v>20</v>
      </c>
      <c r="I13" s="12">
        <f>G13/H13</f>
        <v>19.100000000000001</v>
      </c>
      <c r="J13" s="12">
        <v>5</v>
      </c>
      <c r="K13" s="12">
        <v>2</v>
      </c>
      <c r="L13" s="14">
        <v>11299.9</v>
      </c>
      <c r="M13" s="16">
        <v>1625</v>
      </c>
      <c r="N13" s="17">
        <v>45366</v>
      </c>
      <c r="O13" s="18" t="s">
        <v>191</v>
      </c>
    </row>
    <row r="14" spans="1:15" s="23" customFormat="1" ht="25.5" customHeight="1" x14ac:dyDescent="0.15">
      <c r="A14" s="12">
        <v>12</v>
      </c>
      <c r="B14" s="12">
        <v>8</v>
      </c>
      <c r="C14" s="13" t="s">
        <v>84</v>
      </c>
      <c r="D14" s="14">
        <v>2369.71</v>
      </c>
      <c r="E14" s="14">
        <v>5786.68</v>
      </c>
      <c r="F14" s="15">
        <f>(D14-E14)/E14</f>
        <v>-0.59048884679989222</v>
      </c>
      <c r="G14" s="16">
        <v>328</v>
      </c>
      <c r="H14" s="16">
        <v>16</v>
      </c>
      <c r="I14" s="12">
        <v>56.5</v>
      </c>
      <c r="J14" s="12">
        <v>3</v>
      </c>
      <c r="K14" s="12">
        <v>10</v>
      </c>
      <c r="L14" s="14">
        <v>357416.18</v>
      </c>
      <c r="M14" s="16">
        <v>51201</v>
      </c>
      <c r="N14" s="17">
        <v>45310</v>
      </c>
      <c r="O14" s="18" t="s">
        <v>32</v>
      </c>
    </row>
    <row r="15" spans="1:15" s="23" customFormat="1" ht="25.5" customHeight="1" x14ac:dyDescent="0.15">
      <c r="A15" s="12">
        <v>13</v>
      </c>
      <c r="B15" s="12" t="s">
        <v>15</v>
      </c>
      <c r="C15" s="24" t="s">
        <v>201</v>
      </c>
      <c r="D15" s="25">
        <v>2009.57</v>
      </c>
      <c r="E15" s="25" t="s">
        <v>17</v>
      </c>
      <c r="F15" s="51" t="s">
        <v>17</v>
      </c>
      <c r="G15" s="26">
        <v>311</v>
      </c>
      <c r="H15" s="26">
        <v>13</v>
      </c>
      <c r="I15" s="27">
        <f t="shared" ref="I15:I20" si="1">G15/H15</f>
        <v>23.923076923076923</v>
      </c>
      <c r="J15" s="27">
        <v>12</v>
      </c>
      <c r="K15" s="27">
        <v>1</v>
      </c>
      <c r="L15" s="14">
        <v>2009.57</v>
      </c>
      <c r="M15" s="16">
        <v>311</v>
      </c>
      <c r="N15" s="28">
        <v>45379</v>
      </c>
      <c r="O15" s="29" t="s">
        <v>40</v>
      </c>
    </row>
    <row r="16" spans="1:15" s="23" customFormat="1" ht="25.5" customHeight="1" x14ac:dyDescent="0.15">
      <c r="A16" s="12">
        <v>14</v>
      </c>
      <c r="B16" s="12" t="s">
        <v>15</v>
      </c>
      <c r="C16" s="13" t="s">
        <v>171</v>
      </c>
      <c r="D16" s="14">
        <v>1967.9</v>
      </c>
      <c r="E16" s="25" t="s">
        <v>17</v>
      </c>
      <c r="F16" s="51" t="s">
        <v>17</v>
      </c>
      <c r="G16" s="16">
        <v>321</v>
      </c>
      <c r="H16" s="16">
        <v>10</v>
      </c>
      <c r="I16" s="27">
        <f t="shared" si="1"/>
        <v>32.1</v>
      </c>
      <c r="J16" s="12">
        <v>8</v>
      </c>
      <c r="K16" s="21">
        <v>1</v>
      </c>
      <c r="L16" s="14">
        <v>20667.5</v>
      </c>
      <c r="M16" s="16">
        <v>1358</v>
      </c>
      <c r="N16" s="28">
        <v>45379</v>
      </c>
      <c r="O16" s="18" t="s">
        <v>40</v>
      </c>
    </row>
    <row r="17" spans="1:15" s="23" customFormat="1" ht="25.5" customHeight="1" x14ac:dyDescent="0.15">
      <c r="A17" s="12">
        <v>15</v>
      </c>
      <c r="B17" s="12">
        <v>6</v>
      </c>
      <c r="C17" s="13" t="s">
        <v>168</v>
      </c>
      <c r="D17" s="14">
        <v>1766.04</v>
      </c>
      <c r="E17" s="14">
        <v>10031</v>
      </c>
      <c r="F17" s="15">
        <f>(D17-E17)/E17</f>
        <v>-0.82394178048051037</v>
      </c>
      <c r="G17" s="16">
        <v>260</v>
      </c>
      <c r="H17" s="16">
        <v>29</v>
      </c>
      <c r="I17" s="12">
        <f t="shared" si="1"/>
        <v>8.9655172413793096</v>
      </c>
      <c r="J17" s="12">
        <v>7</v>
      </c>
      <c r="K17" s="12">
        <v>3</v>
      </c>
      <c r="L17" s="14">
        <v>40489.25</v>
      </c>
      <c r="M17" s="16">
        <v>5832</v>
      </c>
      <c r="N17" s="17">
        <v>45359</v>
      </c>
      <c r="O17" s="18" t="s">
        <v>51</v>
      </c>
    </row>
    <row r="18" spans="1:15" s="23" customFormat="1" ht="25.5" customHeight="1" x14ac:dyDescent="0.15">
      <c r="A18" s="12">
        <v>16</v>
      </c>
      <c r="B18" s="12">
        <v>9</v>
      </c>
      <c r="C18" s="13" t="s">
        <v>154</v>
      </c>
      <c r="D18" s="14">
        <v>1493.12</v>
      </c>
      <c r="E18" s="14">
        <v>4330</v>
      </c>
      <c r="F18" s="15">
        <f>(D18-E18)/E18</f>
        <v>-0.65516859122401849</v>
      </c>
      <c r="G18" s="16">
        <v>313</v>
      </c>
      <c r="H18" s="16">
        <v>17</v>
      </c>
      <c r="I18" s="12">
        <f t="shared" si="1"/>
        <v>18.411764705882351</v>
      </c>
      <c r="J18" s="12">
        <v>4</v>
      </c>
      <c r="K18" s="21">
        <v>5</v>
      </c>
      <c r="L18" s="14">
        <v>74530.289999999994</v>
      </c>
      <c r="M18" s="16">
        <v>14528</v>
      </c>
      <c r="N18" s="17">
        <v>45345</v>
      </c>
      <c r="O18" s="18" t="s">
        <v>30</v>
      </c>
    </row>
    <row r="19" spans="1:15" s="23" customFormat="1" ht="25.5" customHeight="1" x14ac:dyDescent="0.15">
      <c r="A19" s="12">
        <v>17</v>
      </c>
      <c r="B19" s="12" t="s">
        <v>15</v>
      </c>
      <c r="C19" s="13" t="s">
        <v>172</v>
      </c>
      <c r="D19" s="14">
        <v>1017</v>
      </c>
      <c r="E19" s="14" t="s">
        <v>17</v>
      </c>
      <c r="F19" s="15" t="s">
        <v>17</v>
      </c>
      <c r="G19" s="16">
        <v>155</v>
      </c>
      <c r="H19" s="16">
        <v>7</v>
      </c>
      <c r="I19" s="27">
        <f t="shared" si="1"/>
        <v>22.142857142857142</v>
      </c>
      <c r="J19" s="12">
        <v>7</v>
      </c>
      <c r="K19" s="21">
        <v>1</v>
      </c>
      <c r="L19" s="14">
        <v>13382.9</v>
      </c>
      <c r="M19" s="16">
        <v>845</v>
      </c>
      <c r="N19" s="28">
        <v>45379</v>
      </c>
      <c r="O19" s="18" t="s">
        <v>40</v>
      </c>
    </row>
    <row r="20" spans="1:15" s="23" customFormat="1" ht="25.5" customHeight="1" x14ac:dyDescent="0.15">
      <c r="A20" s="12">
        <v>18</v>
      </c>
      <c r="B20" s="12">
        <v>20</v>
      </c>
      <c r="C20" s="13" t="s">
        <v>19</v>
      </c>
      <c r="D20" s="14">
        <v>926.9</v>
      </c>
      <c r="E20" s="14">
        <v>648</v>
      </c>
      <c r="F20" s="15">
        <f>(D20-E20)/E20</f>
        <v>0.43040123456790119</v>
      </c>
      <c r="G20" s="16">
        <v>160</v>
      </c>
      <c r="H20" s="16">
        <v>8</v>
      </c>
      <c r="I20" s="12">
        <f t="shared" si="1"/>
        <v>20</v>
      </c>
      <c r="J20" s="12">
        <v>1</v>
      </c>
      <c r="K20" s="21">
        <v>15</v>
      </c>
      <c r="L20" s="14">
        <v>611039.23</v>
      </c>
      <c r="M20" s="16">
        <v>105683</v>
      </c>
      <c r="N20" s="17">
        <v>45275</v>
      </c>
      <c r="O20" s="18" t="s">
        <v>20</v>
      </c>
    </row>
    <row r="21" spans="1:15" s="23" customFormat="1" ht="25.5" customHeight="1" x14ac:dyDescent="0.15">
      <c r="A21" s="12">
        <v>19</v>
      </c>
      <c r="B21" s="25" t="s">
        <v>17</v>
      </c>
      <c r="C21" s="24" t="s">
        <v>159</v>
      </c>
      <c r="D21" s="25">
        <v>849.2</v>
      </c>
      <c r="E21" s="14">
        <v>826.8</v>
      </c>
      <c r="F21" s="15">
        <v>-0.31543299467827768</v>
      </c>
      <c r="G21" s="26">
        <v>119</v>
      </c>
      <c r="H21" s="26">
        <v>14</v>
      </c>
      <c r="I21" s="27">
        <v>11.428571428571429</v>
      </c>
      <c r="J21" s="27">
        <v>3</v>
      </c>
      <c r="K21" s="27">
        <v>4</v>
      </c>
      <c r="L21" s="14">
        <v>22043.23</v>
      </c>
      <c r="M21" s="16">
        <v>3744</v>
      </c>
      <c r="N21" s="28">
        <v>45352</v>
      </c>
      <c r="O21" s="29" t="s">
        <v>49</v>
      </c>
    </row>
    <row r="22" spans="1:15" s="23" customFormat="1" ht="25.5" customHeight="1" x14ac:dyDescent="0.15">
      <c r="A22" s="12">
        <v>20</v>
      </c>
      <c r="B22" s="12">
        <v>15</v>
      </c>
      <c r="C22" s="13" t="s">
        <v>156</v>
      </c>
      <c r="D22" s="14">
        <v>769.9</v>
      </c>
      <c r="E22" s="14">
        <v>1108.0899999999999</v>
      </c>
      <c r="F22" s="15">
        <f>(D22-E22)/E22</f>
        <v>-0.30520084108691531</v>
      </c>
      <c r="G22" s="16">
        <v>100</v>
      </c>
      <c r="H22" s="16">
        <v>7</v>
      </c>
      <c r="I22" s="12">
        <f>G22/H22</f>
        <v>14.285714285714286</v>
      </c>
      <c r="J22" s="12">
        <v>1</v>
      </c>
      <c r="K22" s="21">
        <v>5</v>
      </c>
      <c r="L22" s="14">
        <v>8728.9</v>
      </c>
      <c r="M22" s="16">
        <v>1306</v>
      </c>
      <c r="N22" s="17">
        <v>45345</v>
      </c>
      <c r="O22" s="18" t="s">
        <v>157</v>
      </c>
    </row>
    <row r="23" spans="1:15" s="23" customFormat="1" ht="25.5" customHeight="1" x14ac:dyDescent="0.15">
      <c r="A23" s="12">
        <v>21</v>
      </c>
      <c r="B23" s="12">
        <v>13</v>
      </c>
      <c r="C23" s="13" t="s">
        <v>21</v>
      </c>
      <c r="D23" s="14">
        <v>692.51</v>
      </c>
      <c r="E23" s="14">
        <v>1342.99</v>
      </c>
      <c r="F23" s="15">
        <f>(D23-E23)/E23</f>
        <v>-0.48435208006016428</v>
      </c>
      <c r="G23" s="16">
        <v>172</v>
      </c>
      <c r="H23" s="16">
        <v>7</v>
      </c>
      <c r="I23" s="12">
        <v>56.5</v>
      </c>
      <c r="J23" s="12">
        <v>2</v>
      </c>
      <c r="K23" s="12">
        <v>14</v>
      </c>
      <c r="L23" s="14">
        <v>532474.39</v>
      </c>
      <c r="M23" s="16">
        <v>97948</v>
      </c>
      <c r="N23" s="17">
        <v>45282</v>
      </c>
      <c r="O23" s="18" t="s">
        <v>22</v>
      </c>
    </row>
    <row r="24" spans="1:15" s="23" customFormat="1" ht="25.5" customHeight="1" x14ac:dyDescent="0.15">
      <c r="A24" s="12">
        <v>22</v>
      </c>
      <c r="B24" s="12">
        <v>17</v>
      </c>
      <c r="C24" s="13" t="s">
        <v>139</v>
      </c>
      <c r="D24" s="14">
        <v>645</v>
      </c>
      <c r="E24" s="14">
        <v>807</v>
      </c>
      <c r="F24" s="15">
        <f>(D24-E24)/E24</f>
        <v>-0.20074349442379183</v>
      </c>
      <c r="G24" s="16">
        <v>86</v>
      </c>
      <c r="H24" s="15" t="s">
        <v>17</v>
      </c>
      <c r="I24" s="15" t="s">
        <v>17</v>
      </c>
      <c r="J24" s="12">
        <v>1</v>
      </c>
      <c r="K24" s="12">
        <v>5</v>
      </c>
      <c r="L24" s="14">
        <v>43738</v>
      </c>
      <c r="M24" s="16">
        <v>6839</v>
      </c>
      <c r="N24" s="17">
        <v>45345</v>
      </c>
      <c r="O24" s="18" t="s">
        <v>140</v>
      </c>
    </row>
    <row r="25" spans="1:15" s="23" customFormat="1" ht="25.5" customHeight="1" x14ac:dyDescent="0.15">
      <c r="A25" s="12">
        <v>23</v>
      </c>
      <c r="B25" s="12" t="s">
        <v>15</v>
      </c>
      <c r="C25" s="24" t="s">
        <v>174</v>
      </c>
      <c r="D25" s="25">
        <v>623.70000000000005</v>
      </c>
      <c r="E25" s="14" t="s">
        <v>17</v>
      </c>
      <c r="F25" s="15" t="s">
        <v>17</v>
      </c>
      <c r="G25" s="26">
        <v>109</v>
      </c>
      <c r="H25" s="26">
        <v>8</v>
      </c>
      <c r="I25" s="27">
        <f>G25/H25</f>
        <v>13.625</v>
      </c>
      <c r="J25" s="27">
        <v>7</v>
      </c>
      <c r="K25" s="27">
        <v>1</v>
      </c>
      <c r="L25" s="14">
        <v>3293.6</v>
      </c>
      <c r="M25" s="16">
        <v>753</v>
      </c>
      <c r="N25" s="28">
        <v>45379</v>
      </c>
      <c r="O25" s="29" t="s">
        <v>40</v>
      </c>
    </row>
    <row r="26" spans="1:15" s="23" customFormat="1" ht="25.5" customHeight="1" x14ac:dyDescent="0.15">
      <c r="A26" s="12">
        <v>24</v>
      </c>
      <c r="B26" s="12">
        <v>14</v>
      </c>
      <c r="C26" s="13" t="s">
        <v>178</v>
      </c>
      <c r="D26" s="14">
        <v>502.1</v>
      </c>
      <c r="E26" s="14">
        <v>1142.46</v>
      </c>
      <c r="F26" s="15">
        <f>(D26-E26)/E26</f>
        <v>-0.56050977714755879</v>
      </c>
      <c r="G26" s="16">
        <v>66</v>
      </c>
      <c r="H26" s="16">
        <v>7</v>
      </c>
      <c r="I26" s="12">
        <f>G26/H26</f>
        <v>9.4285714285714288</v>
      </c>
      <c r="J26" s="12">
        <v>3</v>
      </c>
      <c r="K26" s="21">
        <v>3</v>
      </c>
      <c r="L26" s="14">
        <v>12460.21</v>
      </c>
      <c r="M26" s="16">
        <v>1952</v>
      </c>
      <c r="N26" s="17">
        <v>45359</v>
      </c>
      <c r="O26" s="18" t="s">
        <v>28</v>
      </c>
    </row>
    <row r="27" spans="1:15" s="23" customFormat="1" ht="25.5" customHeight="1" x14ac:dyDescent="0.15">
      <c r="A27" s="12">
        <v>25</v>
      </c>
      <c r="B27" s="12">
        <v>24</v>
      </c>
      <c r="C27" s="13" t="s">
        <v>142</v>
      </c>
      <c r="D27" s="14">
        <v>321</v>
      </c>
      <c r="E27" s="14">
        <v>251</v>
      </c>
      <c r="F27" s="15">
        <f>(D27-E27)/E27</f>
        <v>0.2788844621513944</v>
      </c>
      <c r="G27" s="16">
        <v>91</v>
      </c>
      <c r="H27" s="16">
        <v>2</v>
      </c>
      <c r="I27" s="12">
        <f>G27/H27</f>
        <v>45.5</v>
      </c>
      <c r="J27" s="12">
        <v>1</v>
      </c>
      <c r="K27" s="12">
        <v>5</v>
      </c>
      <c r="L27" s="14">
        <v>20250.189999999999</v>
      </c>
      <c r="M27" s="16">
        <v>3742</v>
      </c>
      <c r="N27" s="17">
        <v>45345</v>
      </c>
      <c r="O27" s="18" t="s">
        <v>30</v>
      </c>
    </row>
    <row r="28" spans="1:15" s="23" customFormat="1" ht="25.5" customHeight="1" x14ac:dyDescent="0.15">
      <c r="A28" s="12">
        <v>26</v>
      </c>
      <c r="B28" s="12" t="s">
        <v>17</v>
      </c>
      <c r="C28" s="13" t="s">
        <v>130</v>
      </c>
      <c r="D28" s="14">
        <v>270.60000000000002</v>
      </c>
      <c r="E28" s="14" t="s">
        <v>17</v>
      </c>
      <c r="F28" s="15" t="s">
        <v>17</v>
      </c>
      <c r="G28" s="16">
        <v>76</v>
      </c>
      <c r="H28" s="16">
        <v>2</v>
      </c>
      <c r="I28" s="27">
        <f>G28/H28</f>
        <v>38</v>
      </c>
      <c r="J28" s="12">
        <v>2</v>
      </c>
      <c r="K28" s="15" t="s">
        <v>17</v>
      </c>
      <c r="L28" s="14">
        <v>190043.9</v>
      </c>
      <c r="M28" s="16">
        <v>47401</v>
      </c>
      <c r="N28" s="17">
        <v>44659</v>
      </c>
      <c r="O28" s="18" t="s">
        <v>30</v>
      </c>
    </row>
    <row r="29" spans="1:15" s="23" customFormat="1" ht="25.5" customHeight="1" x14ac:dyDescent="0.15">
      <c r="A29" s="12">
        <v>27</v>
      </c>
      <c r="B29" s="12">
        <v>19</v>
      </c>
      <c r="C29" s="13" t="s">
        <v>177</v>
      </c>
      <c r="D29" s="14">
        <v>259.20000000000005</v>
      </c>
      <c r="E29" s="14">
        <v>684.4</v>
      </c>
      <c r="F29" s="15">
        <f>(D29-E29)/E29</f>
        <v>-0.62127410870835764</v>
      </c>
      <c r="G29" s="16">
        <v>34</v>
      </c>
      <c r="H29" s="16">
        <v>2</v>
      </c>
      <c r="I29" s="12">
        <v>17</v>
      </c>
      <c r="J29" s="12">
        <v>1</v>
      </c>
      <c r="K29" s="12">
        <v>3</v>
      </c>
      <c r="L29" s="14">
        <v>4636.72</v>
      </c>
      <c r="M29" s="16">
        <v>648</v>
      </c>
      <c r="N29" s="17">
        <v>45359</v>
      </c>
      <c r="O29" s="18" t="s">
        <v>97</v>
      </c>
    </row>
    <row r="30" spans="1:15" s="23" customFormat="1" ht="25.5" customHeight="1" x14ac:dyDescent="0.15">
      <c r="A30" s="12">
        <v>28</v>
      </c>
      <c r="B30" s="12" t="s">
        <v>15</v>
      </c>
      <c r="C30" s="13" t="s">
        <v>202</v>
      </c>
      <c r="D30" s="14">
        <v>248.5</v>
      </c>
      <c r="E30" s="14" t="s">
        <v>17</v>
      </c>
      <c r="F30" s="15" t="s">
        <v>17</v>
      </c>
      <c r="G30" s="16">
        <v>42</v>
      </c>
      <c r="H30" s="16">
        <v>3</v>
      </c>
      <c r="I30" s="27">
        <f>G30/H30</f>
        <v>14</v>
      </c>
      <c r="J30" s="12">
        <v>2</v>
      </c>
      <c r="K30" s="12">
        <v>1</v>
      </c>
      <c r="L30" s="14">
        <v>826.9</v>
      </c>
      <c r="M30" s="16">
        <v>148</v>
      </c>
      <c r="N30" s="17">
        <v>45379</v>
      </c>
      <c r="O30" s="18" t="s">
        <v>40</v>
      </c>
    </row>
    <row r="31" spans="1:15" s="23" customFormat="1" ht="25.5" customHeight="1" x14ac:dyDescent="0.15">
      <c r="A31" s="12">
        <v>29</v>
      </c>
      <c r="B31" s="12" t="s">
        <v>15</v>
      </c>
      <c r="C31" s="13" t="s">
        <v>170</v>
      </c>
      <c r="D31" s="14">
        <v>241.9</v>
      </c>
      <c r="E31" s="14" t="s">
        <v>17</v>
      </c>
      <c r="F31" s="15" t="s">
        <v>17</v>
      </c>
      <c r="G31" s="16">
        <v>36</v>
      </c>
      <c r="H31" s="16">
        <v>4</v>
      </c>
      <c r="I31" s="27">
        <f>G31/H31</f>
        <v>9</v>
      </c>
      <c r="J31" s="12">
        <v>4</v>
      </c>
      <c r="K31" s="12">
        <v>1</v>
      </c>
      <c r="L31" s="14">
        <v>22278.400000000001</v>
      </c>
      <c r="M31" s="16">
        <v>1085</v>
      </c>
      <c r="N31" s="17">
        <v>45379</v>
      </c>
      <c r="O31" s="18" t="s">
        <v>40</v>
      </c>
    </row>
    <row r="32" spans="1:15" s="23" customFormat="1" ht="25.5" customHeight="1" x14ac:dyDescent="0.15">
      <c r="A32" s="12">
        <v>30</v>
      </c>
      <c r="B32" s="12">
        <v>21</v>
      </c>
      <c r="C32" s="13" t="s">
        <v>118</v>
      </c>
      <c r="D32" s="14">
        <v>217.1</v>
      </c>
      <c r="E32" s="14">
        <v>637</v>
      </c>
      <c r="F32" s="15">
        <f>(D32-E32)/E32</f>
        <v>-0.65918367346938767</v>
      </c>
      <c r="G32" s="16">
        <v>28</v>
      </c>
      <c r="H32" s="16">
        <v>2</v>
      </c>
      <c r="I32" s="12">
        <v>39.333333333333336</v>
      </c>
      <c r="J32" s="12">
        <v>1</v>
      </c>
      <c r="K32" s="12">
        <v>8</v>
      </c>
      <c r="L32" s="14">
        <v>36430.14</v>
      </c>
      <c r="M32" s="16">
        <v>5336</v>
      </c>
      <c r="N32" s="17">
        <v>45324</v>
      </c>
      <c r="O32" s="18" t="s">
        <v>28</v>
      </c>
    </row>
    <row r="33" spans="1:15" s="23" customFormat="1" ht="25.5" customHeight="1" x14ac:dyDescent="0.15">
      <c r="A33" s="12">
        <v>31</v>
      </c>
      <c r="B33" s="12" t="s">
        <v>15</v>
      </c>
      <c r="C33" s="13" t="s">
        <v>176</v>
      </c>
      <c r="D33" s="14">
        <v>169</v>
      </c>
      <c r="E33" s="15" t="s">
        <v>17</v>
      </c>
      <c r="F33" s="15" t="s">
        <v>17</v>
      </c>
      <c r="G33" s="16">
        <v>29</v>
      </c>
      <c r="H33" s="12">
        <v>2</v>
      </c>
      <c r="I33" s="27">
        <f t="shared" ref="I33:I43" si="2">G33/H33</f>
        <v>14.5</v>
      </c>
      <c r="J33" s="12">
        <v>2</v>
      </c>
      <c r="K33" s="12">
        <v>1</v>
      </c>
      <c r="L33" s="14">
        <v>1043.7</v>
      </c>
      <c r="M33" s="16">
        <v>198</v>
      </c>
      <c r="N33" s="17">
        <v>45379</v>
      </c>
      <c r="O33" s="18" t="s">
        <v>40</v>
      </c>
    </row>
    <row r="34" spans="1:15" s="23" customFormat="1" ht="25.5" customHeight="1" x14ac:dyDescent="0.15">
      <c r="A34" s="12">
        <v>32</v>
      </c>
      <c r="B34" s="12" t="s">
        <v>15</v>
      </c>
      <c r="C34" s="13" t="s">
        <v>203</v>
      </c>
      <c r="D34" s="14">
        <v>137.69999999999999</v>
      </c>
      <c r="E34" s="14" t="s">
        <v>17</v>
      </c>
      <c r="F34" s="15" t="s">
        <v>17</v>
      </c>
      <c r="G34" s="16">
        <v>20</v>
      </c>
      <c r="H34" s="16">
        <v>1</v>
      </c>
      <c r="I34" s="12">
        <f t="shared" si="2"/>
        <v>20</v>
      </c>
      <c r="J34" s="12">
        <v>1</v>
      </c>
      <c r="K34" s="12">
        <v>1</v>
      </c>
      <c r="L34" s="14">
        <v>1580.6</v>
      </c>
      <c r="M34" s="16">
        <v>294</v>
      </c>
      <c r="N34" s="17">
        <v>45379</v>
      </c>
      <c r="O34" s="18" t="s">
        <v>40</v>
      </c>
    </row>
    <row r="35" spans="1:15" s="23" customFormat="1" ht="25.5" customHeight="1" x14ac:dyDescent="0.15">
      <c r="A35" s="12">
        <v>33</v>
      </c>
      <c r="B35" s="12" t="s">
        <v>15</v>
      </c>
      <c r="C35" s="13" t="s">
        <v>204</v>
      </c>
      <c r="D35" s="14">
        <v>116.4</v>
      </c>
      <c r="E35" s="14" t="s">
        <v>17</v>
      </c>
      <c r="F35" s="15" t="s">
        <v>17</v>
      </c>
      <c r="G35" s="16">
        <v>15</v>
      </c>
      <c r="H35" s="16">
        <v>1</v>
      </c>
      <c r="I35" s="12">
        <f t="shared" si="2"/>
        <v>15</v>
      </c>
      <c r="J35" s="12">
        <v>1</v>
      </c>
      <c r="K35" s="12">
        <v>1</v>
      </c>
      <c r="L35" s="14">
        <v>116.4</v>
      </c>
      <c r="M35" s="16">
        <v>15</v>
      </c>
      <c r="N35" s="17">
        <v>45379</v>
      </c>
      <c r="O35" s="18" t="s">
        <v>40</v>
      </c>
    </row>
    <row r="36" spans="1:15" s="23" customFormat="1" ht="25.5" customHeight="1" x14ac:dyDescent="0.15">
      <c r="A36" s="12">
        <v>34</v>
      </c>
      <c r="B36" s="14" t="s">
        <v>17</v>
      </c>
      <c r="C36" s="13" t="s">
        <v>135</v>
      </c>
      <c r="D36" s="14">
        <v>114.5</v>
      </c>
      <c r="E36" s="14" t="s">
        <v>17</v>
      </c>
      <c r="F36" s="15" t="s">
        <v>17</v>
      </c>
      <c r="G36" s="16">
        <v>14</v>
      </c>
      <c r="H36" s="12">
        <v>1</v>
      </c>
      <c r="I36" s="12">
        <f t="shared" si="2"/>
        <v>14</v>
      </c>
      <c r="J36" s="12">
        <v>1</v>
      </c>
      <c r="K36" s="14" t="s">
        <v>17</v>
      </c>
      <c r="L36" s="14">
        <v>23530.880000000001</v>
      </c>
      <c r="M36" s="16">
        <v>3956</v>
      </c>
      <c r="N36" s="17">
        <v>45345</v>
      </c>
      <c r="O36" s="18" t="s">
        <v>40</v>
      </c>
    </row>
    <row r="37" spans="1:15" s="23" customFormat="1" ht="25.5" customHeight="1" x14ac:dyDescent="0.15">
      <c r="A37" s="12">
        <v>35</v>
      </c>
      <c r="B37" s="12" t="s">
        <v>15</v>
      </c>
      <c r="C37" s="24" t="s">
        <v>205</v>
      </c>
      <c r="D37" s="25">
        <v>90</v>
      </c>
      <c r="E37" s="25" t="s">
        <v>17</v>
      </c>
      <c r="F37" s="51" t="s">
        <v>17</v>
      </c>
      <c r="G37" s="26">
        <v>14</v>
      </c>
      <c r="H37" s="26">
        <v>1</v>
      </c>
      <c r="I37" s="27">
        <f t="shared" si="2"/>
        <v>14</v>
      </c>
      <c r="J37" s="27">
        <v>1</v>
      </c>
      <c r="K37" s="12">
        <v>1</v>
      </c>
      <c r="L37" s="14">
        <v>662.3</v>
      </c>
      <c r="M37" s="16">
        <v>123</v>
      </c>
      <c r="N37" s="28">
        <v>45379</v>
      </c>
      <c r="O37" s="29" t="s">
        <v>40</v>
      </c>
    </row>
    <row r="38" spans="1:15" s="23" customFormat="1" ht="25.5" customHeight="1" x14ac:dyDescent="0.15">
      <c r="A38" s="12">
        <v>36</v>
      </c>
      <c r="B38" s="12">
        <v>25</v>
      </c>
      <c r="C38" s="13" t="s">
        <v>104</v>
      </c>
      <c r="D38" s="14">
        <v>84.98</v>
      </c>
      <c r="E38" s="14">
        <v>155</v>
      </c>
      <c r="F38" s="15">
        <f>(D38-E38)/E38</f>
        <v>-0.45174193548387093</v>
      </c>
      <c r="G38" s="16">
        <v>26</v>
      </c>
      <c r="H38" s="16">
        <v>1</v>
      </c>
      <c r="I38" s="12">
        <f t="shared" si="2"/>
        <v>26</v>
      </c>
      <c r="J38" s="12">
        <v>1</v>
      </c>
      <c r="K38" s="15" t="s">
        <v>17</v>
      </c>
      <c r="L38" s="14">
        <v>87003.17</v>
      </c>
      <c r="M38" s="16">
        <v>17859</v>
      </c>
      <c r="N38" s="17">
        <v>44855</v>
      </c>
      <c r="O38" s="18" t="s">
        <v>51</v>
      </c>
    </row>
    <row r="39" spans="1:15" s="23" customFormat="1" ht="25.5" customHeight="1" x14ac:dyDescent="0.15">
      <c r="A39" s="12">
        <v>37</v>
      </c>
      <c r="B39" s="12" t="s">
        <v>15</v>
      </c>
      <c r="C39" s="13" t="s">
        <v>173</v>
      </c>
      <c r="D39" s="14">
        <v>77</v>
      </c>
      <c r="E39" s="14" t="s">
        <v>17</v>
      </c>
      <c r="F39" s="15" t="s">
        <v>17</v>
      </c>
      <c r="G39" s="16">
        <v>13</v>
      </c>
      <c r="H39" s="16">
        <v>4</v>
      </c>
      <c r="I39" s="27">
        <f t="shared" si="2"/>
        <v>3.25</v>
      </c>
      <c r="J39" s="12">
        <v>4</v>
      </c>
      <c r="K39" s="21">
        <v>1</v>
      </c>
      <c r="L39" s="14">
        <v>5547.5</v>
      </c>
      <c r="M39" s="16">
        <v>358</v>
      </c>
      <c r="N39" s="28">
        <v>45379</v>
      </c>
      <c r="O39" s="18" t="s">
        <v>40</v>
      </c>
    </row>
    <row r="40" spans="1:15" s="23" customFormat="1" ht="25.5" customHeight="1" x14ac:dyDescent="0.15">
      <c r="A40" s="12">
        <v>38</v>
      </c>
      <c r="B40" s="12" t="s">
        <v>15</v>
      </c>
      <c r="C40" s="13" t="s">
        <v>206</v>
      </c>
      <c r="D40" s="14">
        <v>71.2</v>
      </c>
      <c r="E40" s="14" t="s">
        <v>17</v>
      </c>
      <c r="F40" s="15" t="s">
        <v>17</v>
      </c>
      <c r="G40" s="16">
        <v>11</v>
      </c>
      <c r="H40" s="16">
        <v>1</v>
      </c>
      <c r="I40" s="12">
        <f t="shared" si="2"/>
        <v>11</v>
      </c>
      <c r="J40" s="12">
        <v>1</v>
      </c>
      <c r="K40" s="12">
        <v>1</v>
      </c>
      <c r="L40" s="14">
        <v>71.2</v>
      </c>
      <c r="M40" s="16">
        <v>71.2</v>
      </c>
      <c r="N40" s="17">
        <v>45379</v>
      </c>
      <c r="O40" s="18" t="s">
        <v>40</v>
      </c>
    </row>
    <row r="41" spans="1:15" s="23" customFormat="1" ht="25.5" customHeight="1" x14ac:dyDescent="0.15">
      <c r="A41" s="12">
        <v>39</v>
      </c>
      <c r="B41" s="12">
        <v>12</v>
      </c>
      <c r="C41" s="13" t="s">
        <v>167</v>
      </c>
      <c r="D41" s="14">
        <v>56</v>
      </c>
      <c r="E41" s="14">
        <v>1838</v>
      </c>
      <c r="F41" s="15">
        <f>(D41-E41)/E41</f>
        <v>-0.96953210010881397</v>
      </c>
      <c r="G41" s="16">
        <v>12</v>
      </c>
      <c r="H41" s="16">
        <v>3</v>
      </c>
      <c r="I41" s="12">
        <f t="shared" si="2"/>
        <v>4</v>
      </c>
      <c r="J41" s="12">
        <v>1</v>
      </c>
      <c r="K41" s="12">
        <v>3</v>
      </c>
      <c r="L41" s="14">
        <v>19485.509999999998</v>
      </c>
      <c r="M41" s="16">
        <v>2845</v>
      </c>
      <c r="N41" s="17">
        <v>45359</v>
      </c>
      <c r="O41" s="18" t="s">
        <v>51</v>
      </c>
    </row>
    <row r="42" spans="1:15" s="23" customFormat="1" ht="25.5" customHeight="1" x14ac:dyDescent="0.15">
      <c r="A42" s="12">
        <v>40</v>
      </c>
      <c r="B42" s="15" t="s">
        <v>17</v>
      </c>
      <c r="C42" s="13" t="s">
        <v>109</v>
      </c>
      <c r="D42" s="14">
        <v>50.05</v>
      </c>
      <c r="E42" s="14" t="s">
        <v>17</v>
      </c>
      <c r="F42" s="15" t="s">
        <v>17</v>
      </c>
      <c r="G42" s="16">
        <v>11</v>
      </c>
      <c r="H42" s="12">
        <v>1</v>
      </c>
      <c r="I42" s="12">
        <f t="shared" si="2"/>
        <v>11</v>
      </c>
      <c r="J42" s="12">
        <v>1</v>
      </c>
      <c r="K42" s="12" t="s">
        <v>17</v>
      </c>
      <c r="L42" s="14">
        <v>1099878.53</v>
      </c>
      <c r="M42" s="16">
        <v>154753</v>
      </c>
      <c r="N42" s="17">
        <v>45128</v>
      </c>
      <c r="O42" s="18" t="s">
        <v>22</v>
      </c>
    </row>
    <row r="43" spans="1:15" s="23" customFormat="1" ht="25.5" customHeight="1" x14ac:dyDescent="0.15">
      <c r="A43" s="12">
        <v>41</v>
      </c>
      <c r="B43" s="12" t="s">
        <v>15</v>
      </c>
      <c r="C43" s="13" t="s">
        <v>207</v>
      </c>
      <c r="D43" s="14">
        <v>42.5</v>
      </c>
      <c r="E43" s="14" t="s">
        <v>17</v>
      </c>
      <c r="F43" s="15" t="s">
        <v>17</v>
      </c>
      <c r="G43" s="16">
        <v>9</v>
      </c>
      <c r="H43" s="16">
        <v>2</v>
      </c>
      <c r="I43" s="12">
        <f t="shared" si="2"/>
        <v>4.5</v>
      </c>
      <c r="J43" s="12">
        <v>2</v>
      </c>
      <c r="K43" s="12">
        <v>1</v>
      </c>
      <c r="L43" s="14">
        <v>47.5</v>
      </c>
      <c r="M43" s="16">
        <v>10</v>
      </c>
      <c r="N43" s="17">
        <v>45379</v>
      </c>
      <c r="O43" s="18" t="s">
        <v>40</v>
      </c>
    </row>
    <row r="44" spans="1:15" s="23" customFormat="1" ht="25.5" customHeight="1" x14ac:dyDescent="0.15">
      <c r="A44" s="12">
        <v>42</v>
      </c>
      <c r="B44" s="25" t="s">
        <v>17</v>
      </c>
      <c r="C44" s="24" t="s">
        <v>124</v>
      </c>
      <c r="D44" s="25">
        <v>36</v>
      </c>
      <c r="E44" s="25" t="s">
        <v>17</v>
      </c>
      <c r="F44" s="51" t="s">
        <v>17</v>
      </c>
      <c r="G44" s="26">
        <v>6</v>
      </c>
      <c r="H44" s="26">
        <v>1</v>
      </c>
      <c r="I44" s="27">
        <v>56.5</v>
      </c>
      <c r="J44" s="27">
        <v>1</v>
      </c>
      <c r="K44" s="51" t="s">
        <v>17</v>
      </c>
      <c r="L44" s="25">
        <v>64625.56</v>
      </c>
      <c r="M44" s="16">
        <v>9568</v>
      </c>
      <c r="N44" s="28">
        <v>45338</v>
      </c>
      <c r="O44" s="29" t="s">
        <v>125</v>
      </c>
    </row>
    <row r="45" spans="1:15" s="23" customFormat="1" ht="25.5" customHeight="1" x14ac:dyDescent="0.15">
      <c r="A45" s="12">
        <v>43</v>
      </c>
      <c r="B45" s="12">
        <v>28</v>
      </c>
      <c r="C45" s="13" t="s">
        <v>45</v>
      </c>
      <c r="D45" s="14">
        <v>35</v>
      </c>
      <c r="E45" s="14">
        <v>25</v>
      </c>
      <c r="F45" s="15">
        <f>(D45-E45)/E45</f>
        <v>0.4</v>
      </c>
      <c r="G45" s="16">
        <v>7</v>
      </c>
      <c r="H45" s="16">
        <v>1</v>
      </c>
      <c r="I45" s="12">
        <f>G45/H45</f>
        <v>7</v>
      </c>
      <c r="J45" s="12">
        <v>1</v>
      </c>
      <c r="K45" s="15" t="s">
        <v>17</v>
      </c>
      <c r="L45" s="14">
        <v>2984.02</v>
      </c>
      <c r="M45" s="16">
        <v>658</v>
      </c>
      <c r="N45" s="17">
        <v>45289</v>
      </c>
      <c r="O45" s="18" t="s">
        <v>46</v>
      </c>
    </row>
    <row r="46" spans="1:15" s="23" customFormat="1" ht="25.5" customHeight="1" x14ac:dyDescent="0.15">
      <c r="A46" s="12">
        <v>44</v>
      </c>
      <c r="B46" s="14" t="s">
        <v>17</v>
      </c>
      <c r="C46" s="13" t="s">
        <v>149</v>
      </c>
      <c r="D46" s="14">
        <v>20</v>
      </c>
      <c r="E46" s="14" t="s">
        <v>17</v>
      </c>
      <c r="F46" s="15" t="s">
        <v>17</v>
      </c>
      <c r="G46" s="16">
        <v>4</v>
      </c>
      <c r="H46" s="16">
        <v>1</v>
      </c>
      <c r="I46" s="12">
        <v>16.75</v>
      </c>
      <c r="J46" s="12">
        <v>1</v>
      </c>
      <c r="K46" s="15" t="s">
        <v>17</v>
      </c>
      <c r="L46" s="14">
        <v>3426</v>
      </c>
      <c r="M46" s="16">
        <v>587</v>
      </c>
      <c r="N46" s="17">
        <v>45338</v>
      </c>
      <c r="O46" s="18" t="s">
        <v>150</v>
      </c>
    </row>
    <row r="47" spans="1:15" s="23" customFormat="1" ht="25.5" customHeight="1" x14ac:dyDescent="0.15">
      <c r="A47" s="12">
        <v>45</v>
      </c>
      <c r="B47" s="12" t="s">
        <v>15</v>
      </c>
      <c r="C47" s="24" t="s">
        <v>208</v>
      </c>
      <c r="D47" s="25">
        <v>12</v>
      </c>
      <c r="E47" s="25" t="s">
        <v>17</v>
      </c>
      <c r="F47" s="51" t="s">
        <v>17</v>
      </c>
      <c r="G47" s="26">
        <v>2</v>
      </c>
      <c r="H47" s="26">
        <v>1</v>
      </c>
      <c r="I47" s="27">
        <f>G47/H47</f>
        <v>2</v>
      </c>
      <c r="J47" s="27">
        <v>1</v>
      </c>
      <c r="K47" s="12">
        <v>1</v>
      </c>
      <c r="L47" s="25">
        <v>12</v>
      </c>
      <c r="M47" s="26">
        <v>2</v>
      </c>
      <c r="N47" s="28">
        <v>45379</v>
      </c>
      <c r="O47" s="29" t="s">
        <v>40</v>
      </c>
    </row>
    <row r="48" spans="1:15" s="40" customFormat="1" ht="24.95" customHeight="1" x14ac:dyDescent="0.2">
      <c r="A48" s="30"/>
      <c r="B48" s="30"/>
      <c r="C48" s="31" t="s">
        <v>210</v>
      </c>
      <c r="D48" s="32">
        <f>SUBTOTAL(109,Table132458791011121314151617181920212223262425272829303132333435363738345678910111213[Pajamos 
(GBO)])</f>
        <v>311231.3000000001</v>
      </c>
      <c r="E48" s="32" t="s">
        <v>209</v>
      </c>
      <c r="F48" s="33">
        <f>(D48-E48)/E48</f>
        <v>-7.9548633805440805E-2</v>
      </c>
      <c r="G48" s="34">
        <f>SUBTOTAL(109,Table132458791011121314151617181920212223262425272829303132333435363738345678910111213[Žiūrovų sk. 
(ADM)])</f>
        <v>47929</v>
      </c>
      <c r="H48" s="37"/>
      <c r="I48" s="35"/>
      <c r="J48" s="35"/>
      <c r="K48" s="31"/>
      <c r="L48" s="36"/>
      <c r="M48" s="60"/>
      <c r="N48" s="38"/>
      <c r="O48" s="39"/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177F-2717-4233-AD7C-1E499362B8D1}">
  <sheetPr codeName="Sheet9"/>
  <dimension ref="A1:P35"/>
  <sheetViews>
    <sheetView zoomScale="60" zoomScaleNormal="60" workbookViewId="0">
      <selection activeCell="P13" sqref="P13:P31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8" width="14.5" style="45" customWidth="1"/>
    <col min="9" max="11" width="14.5" style="41" customWidth="1"/>
    <col min="12" max="12" width="14.5" style="43" customWidth="1"/>
    <col min="13" max="13" width="14.5" style="61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194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>
        <v>1</v>
      </c>
      <c r="C3" s="13" t="s">
        <v>169</v>
      </c>
      <c r="D3" s="14">
        <v>142305.24</v>
      </c>
      <c r="E3" s="14">
        <v>244293.48</v>
      </c>
      <c r="F3" s="15">
        <f>(D3-E3)/E3</f>
        <v>-0.41748244775095927</v>
      </c>
      <c r="G3" s="16">
        <v>24093</v>
      </c>
      <c r="H3" s="16">
        <v>465</v>
      </c>
      <c r="I3" s="12">
        <f>G3/H3</f>
        <v>51.812903225806451</v>
      </c>
      <c r="J3" s="12">
        <v>28</v>
      </c>
      <c r="K3" s="12">
        <v>2</v>
      </c>
      <c r="L3" s="14">
        <v>392887</v>
      </c>
      <c r="M3" s="16">
        <v>67250</v>
      </c>
      <c r="N3" s="17">
        <v>45359</v>
      </c>
      <c r="O3" s="18" t="s">
        <v>22</v>
      </c>
    </row>
    <row r="4" spans="1:15" s="19" customFormat="1" ht="25.5" customHeight="1" x14ac:dyDescent="0.2">
      <c r="A4" s="12">
        <v>2</v>
      </c>
      <c r="B4" s="12">
        <v>2</v>
      </c>
      <c r="C4" s="13" t="s">
        <v>160</v>
      </c>
      <c r="D4" s="14">
        <v>101319</v>
      </c>
      <c r="E4" s="14">
        <v>214395.43</v>
      </c>
      <c r="F4" s="15">
        <f>(D4-E4)/E4</f>
        <v>-0.52741996412889958</v>
      </c>
      <c r="G4" s="16">
        <v>12594</v>
      </c>
      <c r="H4" s="16">
        <v>257</v>
      </c>
      <c r="I4" s="12">
        <f>G4/H4</f>
        <v>49.003891050583661</v>
      </c>
      <c r="J4" s="12">
        <v>11</v>
      </c>
      <c r="K4" s="12">
        <v>3</v>
      </c>
      <c r="L4" s="14">
        <v>610250.31999999995</v>
      </c>
      <c r="M4" s="16">
        <v>75831</v>
      </c>
      <c r="N4" s="17">
        <v>45352</v>
      </c>
      <c r="O4" s="18" t="s">
        <v>20</v>
      </c>
    </row>
    <row r="5" spans="1:15" s="19" customFormat="1" ht="25.5" customHeight="1" x14ac:dyDescent="0.2">
      <c r="A5" s="12">
        <v>3</v>
      </c>
      <c r="B5" s="12" t="s">
        <v>15</v>
      </c>
      <c r="C5" s="13" t="s">
        <v>179</v>
      </c>
      <c r="D5" s="62">
        <v>26625</v>
      </c>
      <c r="E5" s="14" t="s">
        <v>17</v>
      </c>
      <c r="F5" s="15" t="s">
        <v>17</v>
      </c>
      <c r="G5" s="63">
        <v>4204</v>
      </c>
      <c r="H5" s="16">
        <v>151</v>
      </c>
      <c r="I5" s="12">
        <f>G5/H5</f>
        <v>27.841059602649008</v>
      </c>
      <c r="J5" s="12">
        <v>14</v>
      </c>
      <c r="K5" s="12">
        <v>1</v>
      </c>
      <c r="L5" s="62">
        <v>27689.4</v>
      </c>
      <c r="M5" s="64">
        <v>4368</v>
      </c>
      <c r="N5" s="17">
        <v>45366</v>
      </c>
      <c r="O5" s="18" t="s">
        <v>30</v>
      </c>
    </row>
    <row r="6" spans="1:15" s="56" customFormat="1" ht="25.5" customHeight="1" x14ac:dyDescent="0.2">
      <c r="A6" s="12">
        <v>4</v>
      </c>
      <c r="B6" s="12">
        <v>4</v>
      </c>
      <c r="C6" s="13" t="s">
        <v>86</v>
      </c>
      <c r="D6" s="14">
        <v>12299.88</v>
      </c>
      <c r="E6" s="14">
        <v>25425.34</v>
      </c>
      <c r="F6" s="15">
        <f>(D6-E6)/E6</f>
        <v>-0.51623537777665907</v>
      </c>
      <c r="G6" s="16">
        <v>2007</v>
      </c>
      <c r="H6" s="16" t="s">
        <v>17</v>
      </c>
      <c r="I6" s="15" t="s">
        <v>17</v>
      </c>
      <c r="J6" s="12">
        <v>5</v>
      </c>
      <c r="K6" s="12">
        <v>9</v>
      </c>
      <c r="L6" s="14">
        <v>1287024.49</v>
      </c>
      <c r="M6" s="16">
        <v>189079</v>
      </c>
      <c r="N6" s="17">
        <v>45310</v>
      </c>
      <c r="O6" s="18" t="s">
        <v>87</v>
      </c>
    </row>
    <row r="7" spans="1:15" s="65" customFormat="1" ht="25.5" customHeight="1" x14ac:dyDescent="0.2">
      <c r="A7" s="12">
        <v>5</v>
      </c>
      <c r="B7" s="12">
        <v>5</v>
      </c>
      <c r="C7" s="13" t="s">
        <v>136</v>
      </c>
      <c r="D7" s="14">
        <v>10847</v>
      </c>
      <c r="E7" s="14">
        <v>23040.75</v>
      </c>
      <c r="F7" s="15">
        <f>(D7-E7)/E7</f>
        <v>-0.52922539413864567</v>
      </c>
      <c r="G7" s="16">
        <v>1270</v>
      </c>
      <c r="H7" s="16" t="s">
        <v>17</v>
      </c>
      <c r="I7" s="12" t="s">
        <v>17</v>
      </c>
      <c r="J7" s="12">
        <v>12</v>
      </c>
      <c r="K7" s="12">
        <v>5</v>
      </c>
      <c r="L7" s="14">
        <v>679135.23</v>
      </c>
      <c r="M7" s="16">
        <v>91651</v>
      </c>
      <c r="N7" s="17">
        <v>45338</v>
      </c>
      <c r="O7" s="18" t="s">
        <v>137</v>
      </c>
    </row>
    <row r="8" spans="1:15" s="19" customFormat="1" ht="25.5" customHeight="1" x14ac:dyDescent="0.2">
      <c r="A8" s="12">
        <v>6</v>
      </c>
      <c r="B8" s="12">
        <v>3</v>
      </c>
      <c r="C8" s="13" t="s">
        <v>168</v>
      </c>
      <c r="D8" s="14">
        <v>10031</v>
      </c>
      <c r="E8" s="14">
        <v>27140.28</v>
      </c>
      <c r="F8" s="15">
        <f>(D8-E8)/E8</f>
        <v>-0.63040174972402641</v>
      </c>
      <c r="G8" s="16">
        <v>1449</v>
      </c>
      <c r="H8" s="16">
        <v>62</v>
      </c>
      <c r="I8" s="12">
        <f>G8/H8</f>
        <v>23.370967741935484</v>
      </c>
      <c r="J8" s="12">
        <v>9</v>
      </c>
      <c r="K8" s="12">
        <v>2</v>
      </c>
      <c r="L8" s="14">
        <v>38723.21</v>
      </c>
      <c r="M8" s="16">
        <v>5572</v>
      </c>
      <c r="N8" s="17">
        <v>45359</v>
      </c>
      <c r="O8" s="18" t="s">
        <v>51</v>
      </c>
    </row>
    <row r="9" spans="1:15" s="19" customFormat="1" ht="25.5" customHeight="1" x14ac:dyDescent="0.2">
      <c r="A9" s="12">
        <v>7</v>
      </c>
      <c r="B9" s="12" t="s">
        <v>15</v>
      </c>
      <c r="C9" s="24" t="s">
        <v>190</v>
      </c>
      <c r="D9" s="25">
        <v>8696.19</v>
      </c>
      <c r="E9" s="14" t="s">
        <v>17</v>
      </c>
      <c r="F9" s="15" t="s">
        <v>17</v>
      </c>
      <c r="G9" s="26">
        <v>846</v>
      </c>
      <c r="H9" s="26">
        <v>82</v>
      </c>
      <c r="I9" s="27">
        <f>G9/H9</f>
        <v>10.317073170731707</v>
      </c>
      <c r="J9" s="27">
        <v>9</v>
      </c>
      <c r="K9" s="27">
        <v>1</v>
      </c>
      <c r="L9" s="14">
        <v>8696.19</v>
      </c>
      <c r="M9" s="16">
        <v>1243</v>
      </c>
      <c r="N9" s="28">
        <v>45366</v>
      </c>
      <c r="O9" s="29" t="s">
        <v>191</v>
      </c>
    </row>
    <row r="10" spans="1:15" s="56" customFormat="1" ht="25.5" customHeight="1" x14ac:dyDescent="0.2">
      <c r="A10" s="12">
        <v>8</v>
      </c>
      <c r="B10" s="12">
        <v>6</v>
      </c>
      <c r="C10" s="13" t="s">
        <v>84</v>
      </c>
      <c r="D10" s="14">
        <v>5786.68</v>
      </c>
      <c r="E10" s="14">
        <v>15068.57</v>
      </c>
      <c r="F10" s="15">
        <f>(D10-E10)/E10</f>
        <v>-0.61597683124543334</v>
      </c>
      <c r="G10" s="16">
        <v>830</v>
      </c>
      <c r="H10" s="16">
        <v>24</v>
      </c>
      <c r="I10" s="12">
        <v>56.5</v>
      </c>
      <c r="J10" s="12">
        <v>4</v>
      </c>
      <c r="K10" s="12">
        <v>9</v>
      </c>
      <c r="L10" s="14">
        <v>355046</v>
      </c>
      <c r="M10" s="16">
        <v>50873</v>
      </c>
      <c r="N10" s="17">
        <v>45310</v>
      </c>
      <c r="O10" s="18" t="s">
        <v>32</v>
      </c>
    </row>
    <row r="11" spans="1:15" s="23" customFormat="1" ht="25.5" customHeight="1" x14ac:dyDescent="0.15">
      <c r="A11" s="12">
        <v>9</v>
      </c>
      <c r="B11" s="12">
        <v>8</v>
      </c>
      <c r="C11" s="13" t="s">
        <v>154</v>
      </c>
      <c r="D11" s="14">
        <v>4330</v>
      </c>
      <c r="E11" s="14">
        <v>12844.03</v>
      </c>
      <c r="F11" s="15">
        <f>(D11-E11)/E11</f>
        <v>-0.66287839564373485</v>
      </c>
      <c r="G11" s="16">
        <v>919</v>
      </c>
      <c r="H11" s="16">
        <v>58</v>
      </c>
      <c r="I11" s="12">
        <f>G11/H11</f>
        <v>15.844827586206897</v>
      </c>
      <c r="J11" s="12">
        <v>8</v>
      </c>
      <c r="K11" s="21">
        <v>4</v>
      </c>
      <c r="L11" s="14">
        <v>73037.17</v>
      </c>
      <c r="M11" s="16">
        <v>14215</v>
      </c>
      <c r="N11" s="17">
        <v>45345</v>
      </c>
      <c r="O11" s="18" t="s">
        <v>30</v>
      </c>
    </row>
    <row r="12" spans="1:15" s="23" customFormat="1" ht="25.5" customHeight="1" x14ac:dyDescent="0.15">
      <c r="A12" s="12">
        <v>10</v>
      </c>
      <c r="B12" s="15" t="s">
        <v>36</v>
      </c>
      <c r="C12" s="24" t="s">
        <v>187</v>
      </c>
      <c r="D12" s="25">
        <v>2356</v>
      </c>
      <c r="E12" s="14" t="s">
        <v>17</v>
      </c>
      <c r="F12" s="15" t="s">
        <v>17</v>
      </c>
      <c r="G12" s="26">
        <v>314</v>
      </c>
      <c r="H12" s="26">
        <v>8</v>
      </c>
      <c r="I12" s="27">
        <f>G12/H12</f>
        <v>39.25</v>
      </c>
      <c r="J12" s="27">
        <v>8</v>
      </c>
      <c r="K12" s="27">
        <v>0</v>
      </c>
      <c r="L12" s="14">
        <v>2356.3000000000002</v>
      </c>
      <c r="M12" s="16">
        <v>314</v>
      </c>
      <c r="N12" s="28" t="s">
        <v>38</v>
      </c>
      <c r="O12" s="29" t="s">
        <v>51</v>
      </c>
    </row>
    <row r="13" spans="1:15" s="23" customFormat="1" ht="25.5" customHeight="1" x14ac:dyDescent="0.15">
      <c r="A13" s="12">
        <v>11</v>
      </c>
      <c r="B13" s="12">
        <v>7</v>
      </c>
      <c r="C13" s="13" t="s">
        <v>16</v>
      </c>
      <c r="D13" s="14">
        <v>2115</v>
      </c>
      <c r="E13" s="14">
        <v>13242</v>
      </c>
      <c r="F13" s="15">
        <f t="shared" ref="F13:F26" si="0">(D13-E13)/E13</f>
        <v>-0.84028092433167201</v>
      </c>
      <c r="G13" s="16">
        <v>289</v>
      </c>
      <c r="H13" s="16" t="s">
        <v>17</v>
      </c>
      <c r="I13" s="12" t="s">
        <v>17</v>
      </c>
      <c r="J13" s="12" t="s">
        <v>17</v>
      </c>
      <c r="K13" s="12">
        <v>12</v>
      </c>
      <c r="L13" s="14">
        <v>1754403</v>
      </c>
      <c r="M13" s="16">
        <v>244548</v>
      </c>
      <c r="N13" s="17">
        <v>45289</v>
      </c>
      <c r="O13" s="18" t="s">
        <v>18</v>
      </c>
    </row>
    <row r="14" spans="1:15" s="23" customFormat="1" ht="25.5" customHeight="1" x14ac:dyDescent="0.15">
      <c r="A14" s="12">
        <v>12</v>
      </c>
      <c r="B14" s="12">
        <v>9</v>
      </c>
      <c r="C14" s="13" t="s">
        <v>167</v>
      </c>
      <c r="D14" s="14">
        <v>1838</v>
      </c>
      <c r="E14" s="14">
        <v>12485.7</v>
      </c>
      <c r="F14" s="15">
        <f t="shared" si="0"/>
        <v>-0.852791593583059</v>
      </c>
      <c r="G14" s="16">
        <v>286</v>
      </c>
      <c r="H14" s="16">
        <v>25</v>
      </c>
      <c r="I14" s="12">
        <f>G14/H14</f>
        <v>11.44</v>
      </c>
      <c r="J14" s="12">
        <v>6</v>
      </c>
      <c r="K14" s="12">
        <v>2</v>
      </c>
      <c r="L14" s="14">
        <v>19429.509999999998</v>
      </c>
      <c r="M14" s="16">
        <v>2833</v>
      </c>
      <c r="N14" s="17">
        <v>45359</v>
      </c>
      <c r="O14" s="18" t="s">
        <v>51</v>
      </c>
    </row>
    <row r="15" spans="1:15" s="23" customFormat="1" ht="25.5" customHeight="1" x14ac:dyDescent="0.15">
      <c r="A15" s="12">
        <v>13</v>
      </c>
      <c r="B15" s="12">
        <v>15</v>
      </c>
      <c r="C15" s="13" t="s">
        <v>21</v>
      </c>
      <c r="D15" s="14">
        <v>1342.99</v>
      </c>
      <c r="E15" s="14">
        <v>3119.52</v>
      </c>
      <c r="F15" s="15">
        <f t="shared" si="0"/>
        <v>-0.56948825460327235</v>
      </c>
      <c r="G15" s="16">
        <v>281</v>
      </c>
      <c r="H15" s="16">
        <v>17</v>
      </c>
      <c r="I15" s="12">
        <v>56.5</v>
      </c>
      <c r="J15" s="12">
        <v>2</v>
      </c>
      <c r="K15" s="12">
        <v>13</v>
      </c>
      <c r="L15" s="14">
        <v>531782</v>
      </c>
      <c r="M15" s="16">
        <v>97776</v>
      </c>
      <c r="N15" s="17">
        <v>45282</v>
      </c>
      <c r="O15" s="18" t="s">
        <v>22</v>
      </c>
    </row>
    <row r="16" spans="1:15" s="23" customFormat="1" ht="25.5" customHeight="1" x14ac:dyDescent="0.15">
      <c r="A16" s="12">
        <v>14</v>
      </c>
      <c r="B16" s="12">
        <v>10</v>
      </c>
      <c r="C16" s="13" t="s">
        <v>178</v>
      </c>
      <c r="D16" s="14">
        <v>1142.46</v>
      </c>
      <c r="E16" s="14">
        <v>10815.65</v>
      </c>
      <c r="F16" s="15">
        <f t="shared" si="0"/>
        <v>-0.89436973274837839</v>
      </c>
      <c r="G16" s="16">
        <v>186</v>
      </c>
      <c r="H16" s="16">
        <v>18</v>
      </c>
      <c r="I16" s="12">
        <f>G16/H16</f>
        <v>10.333333333333334</v>
      </c>
      <c r="J16" s="12">
        <v>6</v>
      </c>
      <c r="K16" s="21">
        <v>2</v>
      </c>
      <c r="L16" s="14">
        <v>11958.11</v>
      </c>
      <c r="M16" s="16">
        <v>1886</v>
      </c>
      <c r="N16" s="17">
        <v>45359</v>
      </c>
      <c r="O16" s="18" t="s">
        <v>28</v>
      </c>
    </row>
    <row r="17" spans="1:15" ht="25.5" customHeight="1" x14ac:dyDescent="0.15">
      <c r="A17" s="12">
        <v>15</v>
      </c>
      <c r="B17" s="12">
        <v>17</v>
      </c>
      <c r="C17" s="13" t="s">
        <v>156</v>
      </c>
      <c r="D17" s="14">
        <v>1108.0899999999999</v>
      </c>
      <c r="E17" s="14">
        <v>2585.8000000000002</v>
      </c>
      <c r="F17" s="15">
        <f t="shared" si="0"/>
        <v>-0.57147111145486895</v>
      </c>
      <c r="G17" s="16">
        <v>141</v>
      </c>
      <c r="H17" s="16">
        <v>9</v>
      </c>
      <c r="I17" s="12">
        <f>G17/H17</f>
        <v>15.666666666666666</v>
      </c>
      <c r="J17" s="12">
        <v>1</v>
      </c>
      <c r="K17" s="21">
        <v>4</v>
      </c>
      <c r="L17" s="14">
        <v>7959</v>
      </c>
      <c r="M17" s="16">
        <v>1206</v>
      </c>
      <c r="N17" s="17">
        <v>45345</v>
      </c>
      <c r="O17" s="18" t="s">
        <v>157</v>
      </c>
    </row>
    <row r="18" spans="1:15" s="23" customFormat="1" ht="25.5" customHeight="1" x14ac:dyDescent="0.15">
      <c r="A18" s="12">
        <v>16</v>
      </c>
      <c r="B18" s="12">
        <v>12</v>
      </c>
      <c r="C18" s="13" t="s">
        <v>119</v>
      </c>
      <c r="D18" s="14">
        <v>827</v>
      </c>
      <c r="E18" s="14">
        <v>4667.79</v>
      </c>
      <c r="F18" s="15">
        <f t="shared" si="0"/>
        <v>-0.8228283620299971</v>
      </c>
      <c r="G18" s="16">
        <v>137</v>
      </c>
      <c r="H18" s="16">
        <v>8</v>
      </c>
      <c r="I18" s="12">
        <f>G18/H18</f>
        <v>17.125</v>
      </c>
      <c r="J18" s="12">
        <v>1</v>
      </c>
      <c r="K18" s="12">
        <v>6</v>
      </c>
      <c r="L18" s="14">
        <v>135014.10999999999</v>
      </c>
      <c r="M18" s="16">
        <v>25682</v>
      </c>
      <c r="N18" s="17">
        <v>45331</v>
      </c>
      <c r="O18" s="18" t="s">
        <v>30</v>
      </c>
    </row>
    <row r="19" spans="1:15" ht="25.5" customHeight="1" x14ac:dyDescent="0.15">
      <c r="A19" s="12">
        <v>17</v>
      </c>
      <c r="B19" s="12">
        <v>14</v>
      </c>
      <c r="C19" s="13" t="s">
        <v>139</v>
      </c>
      <c r="D19" s="14">
        <v>807</v>
      </c>
      <c r="E19" s="14">
        <v>3239</v>
      </c>
      <c r="F19" s="15">
        <f t="shared" si="0"/>
        <v>-0.7508490274776165</v>
      </c>
      <c r="G19" s="16">
        <v>112</v>
      </c>
      <c r="H19" s="16" t="s">
        <v>17</v>
      </c>
      <c r="I19" s="15" t="s">
        <v>17</v>
      </c>
      <c r="J19" s="12">
        <v>2</v>
      </c>
      <c r="K19" s="12">
        <v>4</v>
      </c>
      <c r="L19" s="14">
        <v>43093</v>
      </c>
      <c r="M19" s="16" t="s">
        <v>188</v>
      </c>
      <c r="N19" s="17">
        <v>45345</v>
      </c>
      <c r="O19" s="18" t="s">
        <v>140</v>
      </c>
    </row>
    <row r="20" spans="1:15" s="23" customFormat="1" ht="25.5" customHeight="1" x14ac:dyDescent="0.15">
      <c r="A20" s="12">
        <v>18</v>
      </c>
      <c r="B20" s="12">
        <v>26</v>
      </c>
      <c r="C20" s="13" t="s">
        <v>146</v>
      </c>
      <c r="D20" s="14">
        <v>710</v>
      </c>
      <c r="E20" s="14">
        <v>755.47</v>
      </c>
      <c r="F20" s="15">
        <f t="shared" si="0"/>
        <v>-6.018769772459532E-2</v>
      </c>
      <c r="G20" s="16">
        <v>124</v>
      </c>
      <c r="H20" s="16">
        <v>7</v>
      </c>
      <c r="I20" s="12">
        <f>G20/H20</f>
        <v>17.714285714285715</v>
      </c>
      <c r="J20" s="12">
        <v>2</v>
      </c>
      <c r="K20" s="12">
        <v>5</v>
      </c>
      <c r="L20" s="14">
        <v>3756.31</v>
      </c>
      <c r="M20" s="16">
        <v>697</v>
      </c>
      <c r="N20" s="17">
        <v>45338</v>
      </c>
      <c r="O20" s="18" t="s">
        <v>97</v>
      </c>
    </row>
    <row r="21" spans="1:15" s="23" customFormat="1" ht="25.5" customHeight="1" x14ac:dyDescent="0.15">
      <c r="A21" s="12">
        <v>19</v>
      </c>
      <c r="B21" s="12">
        <v>13</v>
      </c>
      <c r="C21" s="13" t="s">
        <v>177</v>
      </c>
      <c r="D21" s="14">
        <v>684.4</v>
      </c>
      <c r="E21" s="14">
        <v>3693.12</v>
      </c>
      <c r="F21" s="15">
        <f t="shared" si="0"/>
        <v>-0.81468243653062988</v>
      </c>
      <c r="G21" s="16">
        <v>88</v>
      </c>
      <c r="H21" s="16">
        <v>5</v>
      </c>
      <c r="I21" s="12">
        <f>G21/H21</f>
        <v>17.600000000000001</v>
      </c>
      <c r="J21" s="12">
        <v>2</v>
      </c>
      <c r="K21" s="12">
        <v>2</v>
      </c>
      <c r="L21" s="14">
        <v>4377.5200000000004</v>
      </c>
      <c r="M21" s="16">
        <v>614</v>
      </c>
      <c r="N21" s="17">
        <v>45359</v>
      </c>
      <c r="O21" s="18" t="s">
        <v>97</v>
      </c>
    </row>
    <row r="22" spans="1:15" s="23" customFormat="1" ht="25.5" customHeight="1" x14ac:dyDescent="0.15">
      <c r="A22" s="12">
        <v>20</v>
      </c>
      <c r="B22" s="12">
        <v>22</v>
      </c>
      <c r="C22" s="13" t="s">
        <v>19</v>
      </c>
      <c r="D22" s="14">
        <v>648</v>
      </c>
      <c r="E22" s="14">
        <v>1147.9000000000001</v>
      </c>
      <c r="F22" s="15">
        <f t="shared" si="0"/>
        <v>-0.4354908964195488</v>
      </c>
      <c r="G22" s="16">
        <v>111</v>
      </c>
      <c r="H22" s="16">
        <v>6</v>
      </c>
      <c r="I22" s="12">
        <f>G22/H22</f>
        <v>18.5</v>
      </c>
      <c r="J22" s="12">
        <v>1</v>
      </c>
      <c r="K22" s="21">
        <v>14</v>
      </c>
      <c r="L22" s="14">
        <v>610112.32999999996</v>
      </c>
      <c r="M22" s="16">
        <v>105523</v>
      </c>
      <c r="N22" s="17">
        <v>45275</v>
      </c>
      <c r="O22" s="18" t="s">
        <v>20</v>
      </c>
    </row>
    <row r="23" spans="1:15" ht="25.5" customHeight="1" x14ac:dyDescent="0.15">
      <c r="A23" s="12">
        <v>21</v>
      </c>
      <c r="B23" s="12">
        <v>25</v>
      </c>
      <c r="C23" s="13" t="s">
        <v>118</v>
      </c>
      <c r="D23" s="25">
        <v>637</v>
      </c>
      <c r="E23" s="14">
        <v>886.4</v>
      </c>
      <c r="F23" s="15">
        <f t="shared" si="0"/>
        <v>-0.28136281588447654</v>
      </c>
      <c r="G23" s="26">
        <v>80</v>
      </c>
      <c r="H23" s="16">
        <v>2</v>
      </c>
      <c r="I23" s="12">
        <v>39.333333333333336</v>
      </c>
      <c r="J23" s="12">
        <v>1</v>
      </c>
      <c r="K23" s="12">
        <v>7</v>
      </c>
      <c r="L23" s="14">
        <v>36213.040000000001</v>
      </c>
      <c r="M23" s="16">
        <v>5308</v>
      </c>
      <c r="N23" s="17">
        <v>45324</v>
      </c>
      <c r="O23" s="18" t="s">
        <v>28</v>
      </c>
    </row>
    <row r="24" spans="1:15" s="23" customFormat="1" ht="25.5" customHeight="1" x14ac:dyDescent="0.15">
      <c r="A24" s="12">
        <v>22</v>
      </c>
      <c r="B24" s="12">
        <v>19</v>
      </c>
      <c r="C24" s="13" t="s">
        <v>141</v>
      </c>
      <c r="D24" s="14">
        <v>558.54999999999995</v>
      </c>
      <c r="E24" s="14">
        <v>1912.71</v>
      </c>
      <c r="F24" s="15">
        <f t="shared" si="0"/>
        <v>-0.70797977738392126</v>
      </c>
      <c r="G24" s="68">
        <v>121</v>
      </c>
      <c r="H24" s="16">
        <v>11</v>
      </c>
      <c r="I24" s="12">
        <f>G24/H24</f>
        <v>11</v>
      </c>
      <c r="J24" s="12">
        <v>3</v>
      </c>
      <c r="K24" s="12">
        <v>5</v>
      </c>
      <c r="L24" s="62">
        <v>68959.789999999994</v>
      </c>
      <c r="M24" s="16">
        <v>13449</v>
      </c>
      <c r="N24" s="17">
        <v>45338</v>
      </c>
      <c r="O24" s="18" t="s">
        <v>28</v>
      </c>
    </row>
    <row r="25" spans="1:15" ht="25.5" customHeight="1" x14ac:dyDescent="0.15">
      <c r="A25" s="12">
        <v>23</v>
      </c>
      <c r="B25" s="12">
        <v>21</v>
      </c>
      <c r="C25" s="13" t="s">
        <v>31</v>
      </c>
      <c r="D25" s="14">
        <v>459.12</v>
      </c>
      <c r="E25" s="14">
        <v>1238.51</v>
      </c>
      <c r="F25" s="15">
        <f t="shared" si="0"/>
        <v>-0.62929649336702975</v>
      </c>
      <c r="G25" s="16">
        <v>79</v>
      </c>
      <c r="H25" s="16">
        <v>6</v>
      </c>
      <c r="I25" s="12">
        <v>59.2</v>
      </c>
      <c r="J25" s="12">
        <v>1</v>
      </c>
      <c r="K25" s="12">
        <v>17</v>
      </c>
      <c r="L25" s="14">
        <v>281188</v>
      </c>
      <c r="M25" s="16">
        <v>53670</v>
      </c>
      <c r="N25" s="17">
        <v>45254</v>
      </c>
      <c r="O25" s="18" t="s">
        <v>32</v>
      </c>
    </row>
    <row r="26" spans="1:15" ht="25.5" customHeight="1" x14ac:dyDescent="0.15">
      <c r="A26" s="12">
        <v>24</v>
      </c>
      <c r="B26" s="12">
        <v>16</v>
      </c>
      <c r="C26" s="13" t="s">
        <v>142</v>
      </c>
      <c r="D26" s="14">
        <v>251</v>
      </c>
      <c r="E26" s="14">
        <v>2632.3</v>
      </c>
      <c r="F26" s="15">
        <f t="shared" si="0"/>
        <v>-0.9046461269612126</v>
      </c>
      <c r="G26" s="16">
        <v>54</v>
      </c>
      <c r="H26" s="16">
        <v>3</v>
      </c>
      <c r="I26" s="12">
        <f>G26/H26</f>
        <v>18</v>
      </c>
      <c r="J26" s="12">
        <v>1</v>
      </c>
      <c r="K26" s="12">
        <v>4</v>
      </c>
      <c r="L26" s="14">
        <v>19913.689999999999</v>
      </c>
      <c r="M26" s="16">
        <v>3648</v>
      </c>
      <c r="N26" s="17">
        <v>45345</v>
      </c>
      <c r="O26" s="18" t="s">
        <v>30</v>
      </c>
    </row>
    <row r="27" spans="1:15" s="23" customFormat="1" ht="25.5" customHeight="1" x14ac:dyDescent="0.15">
      <c r="A27" s="12">
        <v>25</v>
      </c>
      <c r="B27" s="12" t="s">
        <v>17</v>
      </c>
      <c r="C27" s="13" t="s">
        <v>104</v>
      </c>
      <c r="D27" s="25">
        <v>155</v>
      </c>
      <c r="E27" s="14" t="s">
        <v>17</v>
      </c>
      <c r="F27" s="15" t="s">
        <v>17</v>
      </c>
      <c r="G27" s="26">
        <v>44</v>
      </c>
      <c r="H27" s="26">
        <v>1</v>
      </c>
      <c r="I27" s="27">
        <f>G27/H27</f>
        <v>44</v>
      </c>
      <c r="J27" s="27">
        <v>1</v>
      </c>
      <c r="K27" s="27" t="s">
        <v>17</v>
      </c>
      <c r="L27" s="14">
        <v>86918.19</v>
      </c>
      <c r="M27" s="16">
        <v>17833</v>
      </c>
      <c r="N27" s="28">
        <v>44855</v>
      </c>
      <c r="O27" s="29" t="s">
        <v>51</v>
      </c>
    </row>
    <row r="28" spans="1:15" s="23" customFormat="1" ht="25.5" customHeight="1" x14ac:dyDescent="0.15">
      <c r="A28" s="12">
        <v>26</v>
      </c>
      <c r="B28" s="12">
        <v>40</v>
      </c>
      <c r="C28" s="13" t="s">
        <v>27</v>
      </c>
      <c r="D28" s="14">
        <v>120</v>
      </c>
      <c r="E28" s="14">
        <v>70</v>
      </c>
      <c r="F28" s="15">
        <f>(D28-E28)/E28</f>
        <v>0.7142857142857143</v>
      </c>
      <c r="G28" s="16">
        <v>24</v>
      </c>
      <c r="H28" s="16">
        <v>1</v>
      </c>
      <c r="I28" s="12">
        <f>G28/H28</f>
        <v>24</v>
      </c>
      <c r="J28" s="12">
        <v>1</v>
      </c>
      <c r="K28" s="21" t="s">
        <v>17</v>
      </c>
      <c r="L28" s="14">
        <v>41804.82</v>
      </c>
      <c r="M28" s="16">
        <v>8286</v>
      </c>
      <c r="N28" s="17">
        <v>45289</v>
      </c>
      <c r="O28" s="18" t="s">
        <v>28</v>
      </c>
    </row>
    <row r="29" spans="1:15" s="23" customFormat="1" ht="25.5" customHeight="1" x14ac:dyDescent="0.15">
      <c r="A29" s="12">
        <v>27</v>
      </c>
      <c r="B29" s="12">
        <v>41</v>
      </c>
      <c r="C29" s="13" t="s">
        <v>165</v>
      </c>
      <c r="D29" s="14">
        <v>79</v>
      </c>
      <c r="E29" s="14">
        <v>46</v>
      </c>
      <c r="F29" s="15">
        <f>(D29-E29)/E29</f>
        <v>0.71739130434782605</v>
      </c>
      <c r="G29" s="16">
        <v>16</v>
      </c>
      <c r="H29" s="16">
        <v>2</v>
      </c>
      <c r="I29" s="12">
        <v>3</v>
      </c>
      <c r="J29" s="12">
        <v>1</v>
      </c>
      <c r="K29" s="12">
        <v>3</v>
      </c>
      <c r="L29" s="14">
        <v>230.5</v>
      </c>
      <c r="M29" s="16">
        <v>51</v>
      </c>
      <c r="N29" s="17">
        <v>45352</v>
      </c>
      <c r="O29" s="18" t="s">
        <v>46</v>
      </c>
    </row>
    <row r="30" spans="1:15" s="23" customFormat="1" ht="25.5" customHeight="1" x14ac:dyDescent="0.15">
      <c r="A30" s="12">
        <v>28</v>
      </c>
      <c r="B30" s="12">
        <v>39</v>
      </c>
      <c r="C30" s="13" t="s">
        <v>45</v>
      </c>
      <c r="D30" s="14">
        <v>25</v>
      </c>
      <c r="E30" s="14">
        <v>85</v>
      </c>
      <c r="F30" s="15">
        <f>(D30-E30)/E30</f>
        <v>-0.70588235294117652</v>
      </c>
      <c r="G30" s="16">
        <v>5</v>
      </c>
      <c r="H30" s="16">
        <v>1</v>
      </c>
      <c r="I30" s="12">
        <f>G30/H30</f>
        <v>5</v>
      </c>
      <c r="J30" s="12">
        <v>1</v>
      </c>
      <c r="K30" s="12" t="s">
        <v>17</v>
      </c>
      <c r="L30" s="66">
        <v>2946.02</v>
      </c>
      <c r="M30" s="16">
        <v>651</v>
      </c>
      <c r="N30" s="17">
        <v>45289</v>
      </c>
      <c r="O30" s="18" t="s">
        <v>46</v>
      </c>
    </row>
    <row r="31" spans="1:15" s="23" customFormat="1" ht="25.5" customHeight="1" x14ac:dyDescent="0.15">
      <c r="A31" s="12">
        <v>29</v>
      </c>
      <c r="B31" s="14" t="s">
        <v>17</v>
      </c>
      <c r="C31" s="24" t="s">
        <v>189</v>
      </c>
      <c r="D31" s="25">
        <v>25</v>
      </c>
      <c r="E31" s="14" t="s">
        <v>17</v>
      </c>
      <c r="F31" s="15" t="s">
        <v>17</v>
      </c>
      <c r="G31" s="26">
        <v>77</v>
      </c>
      <c r="H31" s="26">
        <v>1</v>
      </c>
      <c r="I31" s="27">
        <f>G31/H31</f>
        <v>77</v>
      </c>
      <c r="J31" s="27">
        <v>1</v>
      </c>
      <c r="K31" s="27" t="s">
        <v>17</v>
      </c>
      <c r="L31" s="14">
        <v>6395.8</v>
      </c>
      <c r="M31" s="16">
        <v>1608</v>
      </c>
      <c r="N31" s="28">
        <v>44967</v>
      </c>
      <c r="O31" s="29" t="s">
        <v>46</v>
      </c>
    </row>
    <row r="32" spans="1:15" s="40" customFormat="1" ht="24.95" customHeight="1" x14ac:dyDescent="0.2">
      <c r="A32" s="30"/>
      <c r="B32" s="30"/>
      <c r="C32" s="31" t="s">
        <v>192</v>
      </c>
      <c r="D32" s="32">
        <f>SUM(Table1324587910111213141516171819202122232624252728293031323334353637383456789101112[Pajamos 
(GBO)])</f>
        <v>338128.60000000003</v>
      </c>
      <c r="E32" s="32" t="s">
        <v>186</v>
      </c>
      <c r="F32" s="33">
        <f>(D32-E32)/E32</f>
        <v>-0.47477534992598386</v>
      </c>
      <c r="G32" s="34">
        <f>SUM(Table1324587910111213141516171819202122232624252728293031323334353637383456789101112[Žiūrovų sk. 
(ADM)])</f>
        <v>50781</v>
      </c>
      <c r="H32" s="37"/>
      <c r="I32" s="35"/>
      <c r="J32" s="35"/>
      <c r="K32" s="31"/>
      <c r="L32" s="36"/>
      <c r="M32" s="60"/>
      <c r="N32" s="38"/>
      <c r="O32" s="39"/>
    </row>
    <row r="35" spans="4:4" ht="14.25" hidden="1" x14ac:dyDescent="0.2">
      <c r="D35" s="67" t="s">
        <v>164</v>
      </c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4045C-0231-43F8-8A89-4766109126CB}">
  <sheetPr codeName="Sheet10"/>
  <dimension ref="A1:P48"/>
  <sheetViews>
    <sheetView topLeftCell="A15" zoomScale="60" zoomScaleNormal="60" workbookViewId="0">
      <selection activeCell="C44" sqref="C44:O44"/>
    </sheetView>
  </sheetViews>
  <sheetFormatPr defaultColWidth="0" defaultRowHeight="0" customHeight="1" zeroHeight="1" x14ac:dyDescent="0.15"/>
  <cols>
    <col min="1" max="1" width="3.296875" style="48" customWidth="1"/>
    <col min="2" max="2" width="3.296875" style="49" customWidth="1"/>
    <col min="3" max="3" width="21.5" style="42" customWidth="1"/>
    <col min="4" max="5" width="14.5" style="43" customWidth="1"/>
    <col min="6" max="6" width="14.5" style="44" customWidth="1"/>
    <col min="7" max="7" width="14.5" style="45" customWidth="1"/>
    <col min="8" max="11" width="14.5" style="41" customWidth="1"/>
    <col min="12" max="12" width="14.5" style="43" customWidth="1"/>
    <col min="13" max="13" width="14.5" style="45" customWidth="1"/>
    <col min="14" max="14" width="14.5" style="46" customWidth="1"/>
    <col min="15" max="15" width="21.5" style="47" customWidth="1"/>
    <col min="16" max="16" width="22.296875" style="42" hidden="1" customWidth="1"/>
    <col min="17" max="16384" width="3.796875" style="42" hidden="1"/>
  </cols>
  <sheetData>
    <row r="1" spans="1:15" s="1" customFormat="1" ht="40.5" customHeight="1" thickBot="1" x14ac:dyDescent="0.25">
      <c r="A1" s="77" t="s">
        <v>195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11" customFormat="1" ht="63.7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5" t="s">
        <v>11</v>
      </c>
      <c r="M2" s="7" t="s">
        <v>12</v>
      </c>
      <c r="N2" s="9" t="s">
        <v>13</v>
      </c>
      <c r="O2" s="10" t="s">
        <v>14</v>
      </c>
    </row>
    <row r="3" spans="1:15" s="19" customFormat="1" ht="25.5" customHeight="1" x14ac:dyDescent="0.2">
      <c r="A3" s="12">
        <v>1</v>
      </c>
      <c r="B3" s="12" t="s">
        <v>15</v>
      </c>
      <c r="C3" s="13" t="s">
        <v>169</v>
      </c>
      <c r="D3" s="14">
        <v>244293.48</v>
      </c>
      <c r="E3" s="15" t="s">
        <v>17</v>
      </c>
      <c r="F3" s="15" t="s">
        <v>17</v>
      </c>
      <c r="G3" s="16">
        <v>41958</v>
      </c>
      <c r="H3" s="12">
        <v>530</v>
      </c>
      <c r="I3" s="12">
        <f>G3/H3</f>
        <v>79.166037735849059</v>
      </c>
      <c r="J3" s="12">
        <v>33</v>
      </c>
      <c r="K3" s="12">
        <v>1</v>
      </c>
      <c r="L3" s="14">
        <v>250581.76000000001</v>
      </c>
      <c r="M3" s="16">
        <v>43167</v>
      </c>
      <c r="N3" s="17">
        <v>45359</v>
      </c>
      <c r="O3" s="18" t="s">
        <v>22</v>
      </c>
    </row>
    <row r="4" spans="1:15" s="19" customFormat="1" ht="25.5" customHeight="1" x14ac:dyDescent="0.2">
      <c r="A4" s="12">
        <v>2</v>
      </c>
      <c r="B4" s="12">
        <v>1</v>
      </c>
      <c r="C4" s="13" t="s">
        <v>160</v>
      </c>
      <c r="D4" s="14">
        <v>214395.43</v>
      </c>
      <c r="E4" s="14">
        <v>270594.68</v>
      </c>
      <c r="F4" s="15">
        <f>(D4-E4)/E4</f>
        <v>-0.20768793384999293</v>
      </c>
      <c r="G4" s="16">
        <v>25879</v>
      </c>
      <c r="H4" s="12">
        <v>388</v>
      </c>
      <c r="I4" s="12">
        <f>G4/H4</f>
        <v>66.698453608247419</v>
      </c>
      <c r="J4" s="12">
        <v>20</v>
      </c>
      <c r="K4" s="12">
        <v>2</v>
      </c>
      <c r="L4" s="14">
        <v>508931.5</v>
      </c>
      <c r="M4" s="16">
        <v>63237</v>
      </c>
      <c r="N4" s="17">
        <v>45352</v>
      </c>
      <c r="O4" s="18" t="s">
        <v>20</v>
      </c>
    </row>
    <row r="5" spans="1:15" s="19" customFormat="1" ht="25.5" customHeight="1" x14ac:dyDescent="0.2">
      <c r="A5" s="12">
        <v>3</v>
      </c>
      <c r="B5" s="12" t="s">
        <v>15</v>
      </c>
      <c r="C5" s="13" t="s">
        <v>168</v>
      </c>
      <c r="D5" s="14">
        <v>27140.28</v>
      </c>
      <c r="E5" s="15" t="s">
        <v>17</v>
      </c>
      <c r="F5" s="15" t="s">
        <v>17</v>
      </c>
      <c r="G5" s="16">
        <v>3894</v>
      </c>
      <c r="H5" s="12">
        <v>135</v>
      </c>
      <c r="I5" s="12">
        <f>G5/H5</f>
        <v>28.844444444444445</v>
      </c>
      <c r="J5" s="12">
        <v>14</v>
      </c>
      <c r="K5" s="12">
        <v>1</v>
      </c>
      <c r="L5" s="14">
        <v>28526.68</v>
      </c>
      <c r="M5" s="16">
        <v>4094</v>
      </c>
      <c r="N5" s="17">
        <v>45359</v>
      </c>
      <c r="O5" s="18" t="s">
        <v>51</v>
      </c>
    </row>
    <row r="6" spans="1:15" s="56" customFormat="1" ht="25.5" customHeight="1" x14ac:dyDescent="0.2">
      <c r="A6" s="12">
        <v>4</v>
      </c>
      <c r="B6" s="12">
        <v>3</v>
      </c>
      <c r="C6" s="13" t="s">
        <v>86</v>
      </c>
      <c r="D6" s="14">
        <v>25425.34</v>
      </c>
      <c r="E6" s="14">
        <v>24457.53</v>
      </c>
      <c r="F6" s="15">
        <f>(D6-E6)/E6</f>
        <v>3.9571044173307826E-2</v>
      </c>
      <c r="G6" s="16">
        <v>4149</v>
      </c>
      <c r="H6" s="15" t="s">
        <v>17</v>
      </c>
      <c r="I6" s="15" t="s">
        <v>17</v>
      </c>
      <c r="J6" s="12">
        <v>13</v>
      </c>
      <c r="K6" s="12">
        <v>8</v>
      </c>
      <c r="L6" s="14">
        <v>1274430.1100000001</v>
      </c>
      <c r="M6" s="16">
        <v>187004</v>
      </c>
      <c r="N6" s="17">
        <v>45310</v>
      </c>
      <c r="O6" s="18" t="s">
        <v>87</v>
      </c>
    </row>
    <row r="7" spans="1:15" s="19" customFormat="1" ht="25.5" customHeight="1" x14ac:dyDescent="0.2">
      <c r="A7" s="12">
        <v>5</v>
      </c>
      <c r="B7" s="12">
        <v>2</v>
      </c>
      <c r="C7" s="13" t="s">
        <v>136</v>
      </c>
      <c r="D7" s="14">
        <v>23040.75</v>
      </c>
      <c r="E7" s="14">
        <v>72155.91</v>
      </c>
      <c r="F7" s="15">
        <f>(D7-E7)/E7</f>
        <v>-0.68068104192712697</v>
      </c>
      <c r="G7" s="16">
        <v>3199</v>
      </c>
      <c r="H7" s="12" t="s">
        <v>17</v>
      </c>
      <c r="I7" s="12" t="s">
        <v>17</v>
      </c>
      <c r="J7" s="12">
        <v>12</v>
      </c>
      <c r="K7" s="12">
        <v>4</v>
      </c>
      <c r="L7" s="14">
        <v>668288.18999999994</v>
      </c>
      <c r="M7" s="16">
        <v>90045</v>
      </c>
      <c r="N7" s="17">
        <v>45338</v>
      </c>
      <c r="O7" s="18" t="s">
        <v>137</v>
      </c>
    </row>
    <row r="8" spans="1:15" s="19" customFormat="1" ht="25.5" customHeight="1" x14ac:dyDescent="0.2">
      <c r="A8" s="12">
        <v>6</v>
      </c>
      <c r="B8" s="12">
        <v>7</v>
      </c>
      <c r="C8" s="13" t="s">
        <v>84</v>
      </c>
      <c r="D8" s="14">
        <v>15068.57</v>
      </c>
      <c r="E8" s="14">
        <v>13651.99</v>
      </c>
      <c r="F8" s="15">
        <f>(D8-E8)/E8</f>
        <v>0.10376362713421267</v>
      </c>
      <c r="G8" s="16">
        <v>2101</v>
      </c>
      <c r="H8" s="12">
        <v>65</v>
      </c>
      <c r="I8" s="12">
        <v>56.5</v>
      </c>
      <c r="J8" s="12">
        <v>13</v>
      </c>
      <c r="K8" s="12">
        <v>8</v>
      </c>
      <c r="L8" s="14">
        <v>349259.79</v>
      </c>
      <c r="M8" s="16">
        <v>50043</v>
      </c>
      <c r="N8" s="17">
        <v>45310</v>
      </c>
      <c r="O8" s="18" t="s">
        <v>32</v>
      </c>
    </row>
    <row r="9" spans="1:15" s="19" customFormat="1" ht="25.5" customHeight="1" x14ac:dyDescent="0.2">
      <c r="A9" s="12">
        <v>7</v>
      </c>
      <c r="B9" s="12">
        <v>11</v>
      </c>
      <c r="C9" s="13" t="s">
        <v>16</v>
      </c>
      <c r="D9" s="14">
        <v>13242</v>
      </c>
      <c r="E9" s="14">
        <v>8764</v>
      </c>
      <c r="F9" s="15">
        <f>(D9-E9)/E9</f>
        <v>0.51095390232770421</v>
      </c>
      <c r="G9" s="16">
        <v>1587</v>
      </c>
      <c r="H9" s="12"/>
      <c r="I9" s="12" t="s">
        <v>17</v>
      </c>
      <c r="J9" s="12"/>
      <c r="K9" s="12">
        <v>11</v>
      </c>
      <c r="L9" s="14">
        <v>1752288</v>
      </c>
      <c r="M9" s="16">
        <v>244259</v>
      </c>
      <c r="N9" s="17">
        <v>45289</v>
      </c>
      <c r="O9" s="18" t="s">
        <v>18</v>
      </c>
    </row>
    <row r="10" spans="1:15" s="56" customFormat="1" ht="25.5" customHeight="1" x14ac:dyDescent="0.2">
      <c r="A10" s="12">
        <v>8</v>
      </c>
      <c r="B10" s="12">
        <v>5</v>
      </c>
      <c r="C10" s="13" t="s">
        <v>154</v>
      </c>
      <c r="D10" s="14">
        <v>12844.03</v>
      </c>
      <c r="E10" s="14">
        <v>19772.04</v>
      </c>
      <c r="F10" s="15">
        <f>(D10-E10)/E10</f>
        <v>-0.35039429416489143</v>
      </c>
      <c r="G10" s="16">
        <v>2323</v>
      </c>
      <c r="H10" s="16">
        <v>121</v>
      </c>
      <c r="I10" s="12">
        <f t="shared" ref="I10:I15" si="0">G10/H10</f>
        <v>19.198347107438018</v>
      </c>
      <c r="J10" s="12">
        <v>14</v>
      </c>
      <c r="K10" s="21">
        <v>3</v>
      </c>
      <c r="L10" s="14">
        <v>68706.92</v>
      </c>
      <c r="M10" s="16">
        <v>13296</v>
      </c>
      <c r="N10" s="17">
        <v>45345</v>
      </c>
      <c r="O10" s="18" t="s">
        <v>30</v>
      </c>
    </row>
    <row r="11" spans="1:15" s="23" customFormat="1" ht="25.5" customHeight="1" x14ac:dyDescent="0.15">
      <c r="A11" s="12">
        <v>9</v>
      </c>
      <c r="B11" s="12" t="s">
        <v>15</v>
      </c>
      <c r="C11" s="13" t="s">
        <v>167</v>
      </c>
      <c r="D11" s="14">
        <v>12485.7</v>
      </c>
      <c r="E11" s="15" t="s">
        <v>17</v>
      </c>
      <c r="F11" s="15" t="s">
        <v>17</v>
      </c>
      <c r="G11" s="16">
        <v>1891</v>
      </c>
      <c r="H11" s="12">
        <v>102</v>
      </c>
      <c r="I11" s="12">
        <f t="shared" si="0"/>
        <v>18.53921568627451</v>
      </c>
      <c r="J11" s="12">
        <v>16</v>
      </c>
      <c r="K11" s="12">
        <v>1</v>
      </c>
      <c r="L11" s="14">
        <v>17477.240000000002</v>
      </c>
      <c r="M11" s="16">
        <v>2523</v>
      </c>
      <c r="N11" s="17">
        <v>45359</v>
      </c>
      <c r="O11" s="18" t="s">
        <v>51</v>
      </c>
    </row>
    <row r="12" spans="1:15" s="23" customFormat="1" ht="25.5" customHeight="1" x14ac:dyDescent="0.15">
      <c r="A12" s="12">
        <v>10</v>
      </c>
      <c r="B12" s="16" t="s">
        <v>15</v>
      </c>
      <c r="C12" s="13" t="s">
        <v>178</v>
      </c>
      <c r="D12" s="14">
        <v>10815.65</v>
      </c>
      <c r="E12" s="14" t="s">
        <v>17</v>
      </c>
      <c r="F12" s="15" t="s">
        <v>17</v>
      </c>
      <c r="G12" s="16">
        <v>1700</v>
      </c>
      <c r="H12" s="16">
        <v>87</v>
      </c>
      <c r="I12" s="12">
        <f t="shared" si="0"/>
        <v>19.540229885057471</v>
      </c>
      <c r="J12" s="12">
        <v>15</v>
      </c>
      <c r="K12" s="21">
        <v>1</v>
      </c>
      <c r="L12" s="14">
        <v>8029.34</v>
      </c>
      <c r="M12" s="16">
        <v>1230</v>
      </c>
      <c r="N12" s="17">
        <v>45359</v>
      </c>
      <c r="O12" s="18" t="s">
        <v>28</v>
      </c>
    </row>
    <row r="13" spans="1:15" s="23" customFormat="1" ht="25.5" customHeight="1" x14ac:dyDescent="0.15">
      <c r="A13" s="12">
        <v>11</v>
      </c>
      <c r="B13" s="12">
        <v>9</v>
      </c>
      <c r="C13" s="13" t="s">
        <v>159</v>
      </c>
      <c r="D13" s="14">
        <v>8817</v>
      </c>
      <c r="E13" s="14">
        <v>9712.83</v>
      </c>
      <c r="F13" s="15">
        <f>(D13-E13)/E13</f>
        <v>-9.2231615296468686E-2</v>
      </c>
      <c r="G13" s="16">
        <v>1468</v>
      </c>
      <c r="H13" s="12">
        <v>23</v>
      </c>
      <c r="I13" s="12">
        <f t="shared" si="0"/>
        <v>63.826086956521742</v>
      </c>
      <c r="J13" s="12">
        <v>11</v>
      </c>
      <c r="K13" s="12">
        <v>2</v>
      </c>
      <c r="L13" s="14">
        <v>19075.53</v>
      </c>
      <c r="M13" s="16">
        <v>3280</v>
      </c>
      <c r="N13" s="17">
        <v>45352</v>
      </c>
      <c r="O13" s="18" t="s">
        <v>49</v>
      </c>
    </row>
    <row r="14" spans="1:15" s="23" customFormat="1" ht="25.5" customHeight="1" x14ac:dyDescent="0.15">
      <c r="A14" s="12">
        <v>12</v>
      </c>
      <c r="B14" s="12">
        <v>10</v>
      </c>
      <c r="C14" s="13" t="s">
        <v>119</v>
      </c>
      <c r="D14" s="14">
        <v>4667.79</v>
      </c>
      <c r="E14" s="14">
        <v>9125.18</v>
      </c>
      <c r="F14" s="15">
        <f>(D14-E14)/E14</f>
        <v>-0.48847146028900251</v>
      </c>
      <c r="G14" s="16">
        <v>880</v>
      </c>
      <c r="H14" s="12">
        <v>47</v>
      </c>
      <c r="I14" s="12">
        <f t="shared" si="0"/>
        <v>18.723404255319149</v>
      </c>
      <c r="J14" s="12">
        <v>8</v>
      </c>
      <c r="K14" s="12">
        <v>5</v>
      </c>
      <c r="L14" s="14">
        <v>134187.54</v>
      </c>
      <c r="M14" s="16">
        <v>25545</v>
      </c>
      <c r="N14" s="17">
        <v>45331</v>
      </c>
      <c r="O14" s="18" t="s">
        <v>30</v>
      </c>
    </row>
    <row r="15" spans="1:15" s="23" customFormat="1" ht="25.5" customHeight="1" x14ac:dyDescent="0.15">
      <c r="A15" s="12">
        <v>13</v>
      </c>
      <c r="B15" s="12" t="s">
        <v>15</v>
      </c>
      <c r="C15" s="13" t="s">
        <v>177</v>
      </c>
      <c r="D15" s="14">
        <v>3693.12</v>
      </c>
      <c r="E15" s="14" t="s">
        <v>17</v>
      </c>
      <c r="F15" s="15" t="s">
        <v>17</v>
      </c>
      <c r="G15" s="16">
        <v>526</v>
      </c>
      <c r="H15" s="12">
        <v>38</v>
      </c>
      <c r="I15" s="12">
        <f t="shared" si="0"/>
        <v>13.842105263157896</v>
      </c>
      <c r="J15" s="12">
        <v>7</v>
      </c>
      <c r="K15" s="12">
        <v>1</v>
      </c>
      <c r="L15" s="14">
        <v>3693.12</v>
      </c>
      <c r="M15" s="16">
        <v>526</v>
      </c>
      <c r="N15" s="17">
        <v>45359</v>
      </c>
      <c r="O15" s="18" t="s">
        <v>97</v>
      </c>
    </row>
    <row r="16" spans="1:15" s="23" customFormat="1" ht="25.5" customHeight="1" x14ac:dyDescent="0.15">
      <c r="A16" s="12">
        <v>14</v>
      </c>
      <c r="B16" s="12">
        <v>13</v>
      </c>
      <c r="C16" s="13" t="s">
        <v>139</v>
      </c>
      <c r="D16" s="14">
        <v>3239</v>
      </c>
      <c r="E16" s="14">
        <v>6995</v>
      </c>
      <c r="F16" s="15">
        <f>(D16-E16)/E16</f>
        <v>-0.5369549678341673</v>
      </c>
      <c r="G16" s="16">
        <v>444</v>
      </c>
      <c r="H16" s="15" t="s">
        <v>17</v>
      </c>
      <c r="I16" s="15" t="s">
        <v>17</v>
      </c>
      <c r="J16" s="12">
        <v>6</v>
      </c>
      <c r="K16" s="12">
        <v>3</v>
      </c>
      <c r="L16" s="14">
        <v>42286</v>
      </c>
      <c r="M16" s="16">
        <v>6641</v>
      </c>
      <c r="N16" s="17">
        <v>45345</v>
      </c>
      <c r="O16" s="18" t="s">
        <v>140</v>
      </c>
    </row>
    <row r="17" spans="1:15" s="23" customFormat="1" ht="25.5" customHeight="1" x14ac:dyDescent="0.15">
      <c r="A17" s="12">
        <v>15</v>
      </c>
      <c r="B17" s="12">
        <v>14</v>
      </c>
      <c r="C17" s="13" t="s">
        <v>21</v>
      </c>
      <c r="D17" s="14">
        <v>3119.52</v>
      </c>
      <c r="E17" s="14">
        <v>6587.18</v>
      </c>
      <c r="F17" s="15">
        <f>(D17-E17)/E17</f>
        <v>-0.52642557209610186</v>
      </c>
      <c r="G17" s="16">
        <v>575</v>
      </c>
      <c r="H17" s="12">
        <v>32</v>
      </c>
      <c r="I17" s="12">
        <v>56.5</v>
      </c>
      <c r="J17" s="12">
        <v>6</v>
      </c>
      <c r="K17" s="12">
        <v>12</v>
      </c>
      <c r="L17" s="14">
        <v>530438.89</v>
      </c>
      <c r="M17" s="16">
        <v>97495</v>
      </c>
      <c r="N17" s="17">
        <v>45282</v>
      </c>
      <c r="O17" s="18" t="s">
        <v>22</v>
      </c>
    </row>
    <row r="18" spans="1:15" ht="25.5" customHeight="1" x14ac:dyDescent="0.15">
      <c r="A18" s="12">
        <v>16</v>
      </c>
      <c r="B18" s="12">
        <v>20</v>
      </c>
      <c r="C18" s="13" t="s">
        <v>142</v>
      </c>
      <c r="D18" s="14">
        <v>2632.3</v>
      </c>
      <c r="E18" s="14">
        <v>3502.69</v>
      </c>
      <c r="F18" s="15">
        <f>(D18-E18)/E18</f>
        <v>-0.24849187338873832</v>
      </c>
      <c r="G18" s="16">
        <v>563</v>
      </c>
      <c r="H18" s="12">
        <v>19</v>
      </c>
      <c r="I18" s="12">
        <f>G18/H18</f>
        <v>29.631578947368421</v>
      </c>
      <c r="J18" s="12">
        <v>7</v>
      </c>
      <c r="K18" s="12">
        <v>3</v>
      </c>
      <c r="L18" s="14">
        <v>19662.59</v>
      </c>
      <c r="M18" s="16">
        <v>3594</v>
      </c>
      <c r="N18" s="17">
        <v>45345</v>
      </c>
      <c r="O18" s="18" t="s">
        <v>30</v>
      </c>
    </row>
    <row r="19" spans="1:15" s="23" customFormat="1" ht="25.5" customHeight="1" x14ac:dyDescent="0.15">
      <c r="A19" s="12">
        <v>17</v>
      </c>
      <c r="B19" s="12">
        <v>24</v>
      </c>
      <c r="C19" s="13" t="s">
        <v>156</v>
      </c>
      <c r="D19" s="14">
        <v>2585.8000000000002</v>
      </c>
      <c r="E19" s="14">
        <v>1907</v>
      </c>
      <c r="F19" s="15">
        <f>(D19-E19)/E19</f>
        <v>0.35595175668589418</v>
      </c>
      <c r="G19" s="16">
        <v>368</v>
      </c>
      <c r="H19" s="16">
        <v>11</v>
      </c>
      <c r="I19" s="12">
        <f>G19/H19</f>
        <v>33.454545454545453</v>
      </c>
      <c r="J19" s="12">
        <v>4</v>
      </c>
      <c r="K19" s="21">
        <v>3</v>
      </c>
      <c r="L19" s="14">
        <v>6377.1</v>
      </c>
      <c r="M19" s="16">
        <v>897</v>
      </c>
      <c r="N19" s="17">
        <v>45345</v>
      </c>
      <c r="O19" s="18" t="s">
        <v>157</v>
      </c>
    </row>
    <row r="20" spans="1:15" ht="25.5" customHeight="1" x14ac:dyDescent="0.15">
      <c r="A20" s="12">
        <v>18</v>
      </c>
      <c r="B20" s="15" t="s">
        <v>17</v>
      </c>
      <c r="C20" s="13" t="s">
        <v>109</v>
      </c>
      <c r="D20" s="14">
        <v>2179.37</v>
      </c>
      <c r="E20" s="14" t="s">
        <v>17</v>
      </c>
      <c r="F20" s="15" t="s">
        <v>17</v>
      </c>
      <c r="G20" s="16">
        <v>276</v>
      </c>
      <c r="H20" s="12">
        <v>12</v>
      </c>
      <c r="I20" s="12">
        <f>G20/H20</f>
        <v>23</v>
      </c>
      <c r="J20" s="12">
        <v>4</v>
      </c>
      <c r="K20" s="12" t="s">
        <v>17</v>
      </c>
      <c r="L20" s="14">
        <v>1099828.48</v>
      </c>
      <c r="M20" s="16">
        <v>154742</v>
      </c>
      <c r="N20" s="17">
        <v>45128</v>
      </c>
      <c r="O20" s="18" t="s">
        <v>22</v>
      </c>
    </row>
    <row r="21" spans="1:15" ht="25.5" customHeight="1" x14ac:dyDescent="0.15">
      <c r="A21" s="12">
        <v>19</v>
      </c>
      <c r="B21" s="12">
        <v>12</v>
      </c>
      <c r="C21" s="13" t="s">
        <v>141</v>
      </c>
      <c r="D21" s="14">
        <v>1912.71</v>
      </c>
      <c r="E21" s="14">
        <v>7604.27</v>
      </c>
      <c r="F21" s="15">
        <f>(D21-E21)/E21</f>
        <v>-0.74846895231231925</v>
      </c>
      <c r="G21" s="16">
        <v>242</v>
      </c>
      <c r="H21" s="12">
        <v>33</v>
      </c>
      <c r="I21" s="12">
        <f>G21/H21</f>
        <v>7.333333333333333</v>
      </c>
      <c r="J21" s="12">
        <v>8</v>
      </c>
      <c r="K21" s="12">
        <v>4</v>
      </c>
      <c r="L21" s="14">
        <v>68401.239999999991</v>
      </c>
      <c r="M21" s="16">
        <v>13328</v>
      </c>
      <c r="N21" s="17">
        <v>45338</v>
      </c>
      <c r="O21" s="18" t="s">
        <v>28</v>
      </c>
    </row>
    <row r="22" spans="1:15" s="23" customFormat="1" ht="25.5" customHeight="1" x14ac:dyDescent="0.15">
      <c r="A22" s="12">
        <v>20</v>
      </c>
      <c r="B22" s="12">
        <v>17</v>
      </c>
      <c r="C22" s="13" t="s">
        <v>135</v>
      </c>
      <c r="D22" s="14">
        <v>1618.1</v>
      </c>
      <c r="E22" s="14">
        <v>5056.25</v>
      </c>
      <c r="F22" s="15">
        <f>(D22-E22)/E22</f>
        <v>-0.67998022249690981</v>
      </c>
      <c r="G22" s="16">
        <v>250</v>
      </c>
      <c r="H22" s="12">
        <v>7</v>
      </c>
      <c r="I22" s="12">
        <f>G22/H22</f>
        <v>35.714285714285715</v>
      </c>
      <c r="J22" s="12">
        <v>4</v>
      </c>
      <c r="K22" s="12">
        <v>3</v>
      </c>
      <c r="L22" s="14">
        <v>23018.38</v>
      </c>
      <c r="M22" s="16">
        <v>3871</v>
      </c>
      <c r="N22" s="17">
        <v>45345</v>
      </c>
      <c r="O22" s="18" t="s">
        <v>40</v>
      </c>
    </row>
    <row r="23" spans="1:15" s="23" customFormat="1" ht="25.5" customHeight="1" x14ac:dyDescent="0.15">
      <c r="A23" s="12">
        <v>21</v>
      </c>
      <c r="B23" s="12">
        <v>22</v>
      </c>
      <c r="C23" s="13" t="s">
        <v>31</v>
      </c>
      <c r="D23" s="14">
        <v>1238.51</v>
      </c>
      <c r="E23" s="14">
        <v>2346.33</v>
      </c>
      <c r="F23" s="15">
        <f>(D23-E23)/E23</f>
        <v>-0.47215012381037619</v>
      </c>
      <c r="G23" s="16">
        <v>207</v>
      </c>
      <c r="H23" s="12">
        <v>7</v>
      </c>
      <c r="I23" s="12">
        <v>59.2</v>
      </c>
      <c r="J23" s="12">
        <v>1</v>
      </c>
      <c r="K23" s="12">
        <v>16</v>
      </c>
      <c r="L23" s="14">
        <v>280728.44</v>
      </c>
      <c r="M23" s="16">
        <v>53591</v>
      </c>
      <c r="N23" s="17">
        <v>45254</v>
      </c>
      <c r="O23" s="18" t="s">
        <v>32</v>
      </c>
    </row>
    <row r="24" spans="1:15" s="23" customFormat="1" ht="25.5" customHeight="1" x14ac:dyDescent="0.15">
      <c r="A24" s="12">
        <v>22</v>
      </c>
      <c r="B24" s="12">
        <v>21</v>
      </c>
      <c r="C24" s="13" t="s">
        <v>19</v>
      </c>
      <c r="D24" s="14">
        <v>1147.9000000000001</v>
      </c>
      <c r="E24" s="14">
        <v>3214.75</v>
      </c>
      <c r="F24" s="15">
        <f>(D24-E24)/E24</f>
        <v>-0.64292713274749203</v>
      </c>
      <c r="G24" s="20">
        <v>206</v>
      </c>
      <c r="H24" s="12">
        <v>13</v>
      </c>
      <c r="I24" s="12">
        <f>G24/H24</f>
        <v>15.846153846153847</v>
      </c>
      <c r="J24" s="12">
        <v>2</v>
      </c>
      <c r="K24" s="21">
        <v>13</v>
      </c>
      <c r="L24" s="14">
        <v>609464.32999999996</v>
      </c>
      <c r="M24" s="16">
        <v>105412</v>
      </c>
      <c r="N24" s="17">
        <v>45275</v>
      </c>
      <c r="O24" s="18" t="s">
        <v>20</v>
      </c>
    </row>
    <row r="25" spans="1:15" s="59" customFormat="1" ht="25.5" customHeight="1" x14ac:dyDescent="0.15">
      <c r="A25" s="12">
        <v>23</v>
      </c>
      <c r="B25" s="15" t="s">
        <v>17</v>
      </c>
      <c r="C25" s="13" t="s">
        <v>183</v>
      </c>
      <c r="D25" s="14">
        <v>1072.32</v>
      </c>
      <c r="E25" s="14" t="s">
        <v>17</v>
      </c>
      <c r="F25" s="15" t="s">
        <v>17</v>
      </c>
      <c r="G25" s="16">
        <v>133</v>
      </c>
      <c r="H25" s="12">
        <v>9</v>
      </c>
      <c r="I25" s="12">
        <f>G25/H25</f>
        <v>14.777777777777779</v>
      </c>
      <c r="J25" s="12">
        <v>2</v>
      </c>
      <c r="K25" s="12" t="s">
        <v>17</v>
      </c>
      <c r="L25" s="14">
        <v>239138.84</v>
      </c>
      <c r="M25" s="16">
        <v>33115</v>
      </c>
      <c r="N25" s="17">
        <v>45219</v>
      </c>
      <c r="O25" s="18" t="s">
        <v>125</v>
      </c>
    </row>
    <row r="26" spans="1:15" s="23" customFormat="1" ht="25.5" customHeight="1" x14ac:dyDescent="0.15">
      <c r="A26" s="12">
        <v>24</v>
      </c>
      <c r="B26" s="12" t="s">
        <v>36</v>
      </c>
      <c r="C26" s="13" t="s">
        <v>179</v>
      </c>
      <c r="D26" s="14">
        <v>1063.92</v>
      </c>
      <c r="E26" s="14" t="s">
        <v>17</v>
      </c>
      <c r="F26" s="15" t="s">
        <v>17</v>
      </c>
      <c r="G26" s="16">
        <v>164</v>
      </c>
      <c r="H26" s="12">
        <v>9</v>
      </c>
      <c r="I26" s="12">
        <f>G26/H26</f>
        <v>18.222222222222221</v>
      </c>
      <c r="J26" s="12">
        <v>9</v>
      </c>
      <c r="K26" s="12">
        <v>0</v>
      </c>
      <c r="L26" s="14">
        <v>1063.92</v>
      </c>
      <c r="M26" s="16">
        <v>164</v>
      </c>
      <c r="N26" s="17" t="s">
        <v>38</v>
      </c>
      <c r="O26" s="18" t="s">
        <v>51</v>
      </c>
    </row>
    <row r="27" spans="1:15" ht="25.5" customHeight="1" x14ac:dyDescent="0.15">
      <c r="A27" s="12">
        <v>25</v>
      </c>
      <c r="B27" s="12">
        <v>27</v>
      </c>
      <c r="C27" s="13" t="s">
        <v>118</v>
      </c>
      <c r="D27" s="14">
        <v>886.4</v>
      </c>
      <c r="E27" s="14">
        <v>1450.03</v>
      </c>
      <c r="F27" s="15">
        <f>(D27-E27)/E27</f>
        <v>-0.38870230271097839</v>
      </c>
      <c r="G27" s="16">
        <v>118</v>
      </c>
      <c r="H27" s="12">
        <v>3</v>
      </c>
      <c r="I27" s="12">
        <v>39.333333333333336</v>
      </c>
      <c r="J27" s="12">
        <v>1</v>
      </c>
      <c r="K27" s="12">
        <v>6</v>
      </c>
      <c r="L27" s="14">
        <v>35576.04</v>
      </c>
      <c r="M27" s="16">
        <v>5228</v>
      </c>
      <c r="N27" s="17">
        <v>45324</v>
      </c>
      <c r="O27" s="18" t="s">
        <v>28</v>
      </c>
    </row>
    <row r="28" spans="1:15" s="23" customFormat="1" ht="25.5" customHeight="1" x14ac:dyDescent="0.15">
      <c r="A28" s="12">
        <v>26</v>
      </c>
      <c r="B28" s="12">
        <v>37</v>
      </c>
      <c r="C28" s="13" t="s">
        <v>146</v>
      </c>
      <c r="D28" s="14">
        <v>755.47</v>
      </c>
      <c r="E28" s="14">
        <v>179</v>
      </c>
      <c r="F28" s="15">
        <v>-0.73032069970845481</v>
      </c>
      <c r="G28" s="16">
        <v>130</v>
      </c>
      <c r="H28" s="12">
        <v>16</v>
      </c>
      <c r="I28" s="12">
        <f>G28/H28</f>
        <v>8.125</v>
      </c>
      <c r="J28" s="12">
        <v>5</v>
      </c>
      <c r="K28" s="12">
        <v>4</v>
      </c>
      <c r="L28" s="14">
        <v>3046.3099999999995</v>
      </c>
      <c r="M28" s="16">
        <v>573</v>
      </c>
      <c r="N28" s="17">
        <v>45338</v>
      </c>
      <c r="O28" s="18" t="s">
        <v>97</v>
      </c>
    </row>
    <row r="29" spans="1:15" s="23" customFormat="1" ht="25.5" customHeight="1" x14ac:dyDescent="0.15">
      <c r="A29" s="12">
        <v>27</v>
      </c>
      <c r="B29" s="12" t="s">
        <v>36</v>
      </c>
      <c r="C29" s="13" t="s">
        <v>176</v>
      </c>
      <c r="D29" s="14">
        <v>709</v>
      </c>
      <c r="E29" s="15" t="s">
        <v>17</v>
      </c>
      <c r="F29" s="15" t="s">
        <v>17</v>
      </c>
      <c r="G29" s="16">
        <v>138</v>
      </c>
      <c r="H29" s="12">
        <v>4</v>
      </c>
      <c r="I29" s="12">
        <f>G29/H29</f>
        <v>34.5</v>
      </c>
      <c r="J29" s="12">
        <v>3</v>
      </c>
      <c r="K29" s="12">
        <v>0</v>
      </c>
      <c r="L29" s="14">
        <v>708.7</v>
      </c>
      <c r="M29" s="16">
        <v>138</v>
      </c>
      <c r="N29" s="17" t="s">
        <v>38</v>
      </c>
      <c r="O29" s="18" t="s">
        <v>40</v>
      </c>
    </row>
    <row r="30" spans="1:15" s="23" customFormat="1" ht="25.5" customHeight="1" x14ac:dyDescent="0.15">
      <c r="A30" s="12">
        <v>28</v>
      </c>
      <c r="B30" s="12">
        <v>30</v>
      </c>
      <c r="C30" s="13" t="s">
        <v>149</v>
      </c>
      <c r="D30" s="14">
        <v>686.5</v>
      </c>
      <c r="E30" s="14">
        <v>719</v>
      </c>
      <c r="F30" s="15">
        <v>-0.73032069970845481</v>
      </c>
      <c r="G30" s="16">
        <v>140</v>
      </c>
      <c r="H30" s="12">
        <v>5</v>
      </c>
      <c r="I30" s="12">
        <v>16.75</v>
      </c>
      <c r="J30" s="12">
        <v>4</v>
      </c>
      <c r="K30" s="12">
        <v>4</v>
      </c>
      <c r="L30" s="14">
        <v>3406</v>
      </c>
      <c r="M30" s="16">
        <v>583</v>
      </c>
      <c r="N30" s="17">
        <v>45338</v>
      </c>
      <c r="O30" s="18" t="s">
        <v>150</v>
      </c>
    </row>
    <row r="31" spans="1:15" s="23" customFormat="1" ht="25.5" customHeight="1" x14ac:dyDescent="0.15">
      <c r="A31" s="12">
        <v>29</v>
      </c>
      <c r="B31" s="12">
        <v>29</v>
      </c>
      <c r="C31" s="13" t="s">
        <v>158</v>
      </c>
      <c r="D31" s="14">
        <v>550.79999999999995</v>
      </c>
      <c r="E31" s="14">
        <v>1062.5</v>
      </c>
      <c r="F31" s="15">
        <f>(D31-E31)/E31</f>
        <v>-0.48160000000000003</v>
      </c>
      <c r="G31" s="16">
        <v>106</v>
      </c>
      <c r="H31" s="16">
        <v>6</v>
      </c>
      <c r="I31" s="12">
        <f>G31/H31</f>
        <v>17.666666666666668</v>
      </c>
      <c r="J31" s="12">
        <v>4</v>
      </c>
      <c r="K31" s="21">
        <v>3</v>
      </c>
      <c r="L31" s="14">
        <v>3194.2</v>
      </c>
      <c r="M31" s="16">
        <v>530</v>
      </c>
      <c r="N31" s="17">
        <v>45345</v>
      </c>
      <c r="O31" s="18" t="s">
        <v>67</v>
      </c>
    </row>
    <row r="32" spans="1:15" s="23" customFormat="1" ht="25.5" customHeight="1" x14ac:dyDescent="0.15">
      <c r="A32" s="12">
        <v>30</v>
      </c>
      <c r="B32" s="12">
        <v>26</v>
      </c>
      <c r="C32" s="13" t="s">
        <v>124</v>
      </c>
      <c r="D32" s="14">
        <v>546.38</v>
      </c>
      <c r="E32" s="14">
        <v>1657.32</v>
      </c>
      <c r="F32" s="15">
        <f>(D32-E32)/E32</f>
        <v>-0.67032317235054195</v>
      </c>
      <c r="G32" s="16">
        <v>83</v>
      </c>
      <c r="H32" s="12">
        <v>3</v>
      </c>
      <c r="I32" s="12">
        <v>56.5</v>
      </c>
      <c r="J32" s="12">
        <v>1</v>
      </c>
      <c r="K32" s="12">
        <v>4</v>
      </c>
      <c r="L32" s="14">
        <v>64589.56</v>
      </c>
      <c r="M32" s="16">
        <v>9562</v>
      </c>
      <c r="N32" s="17">
        <v>45338</v>
      </c>
      <c r="O32" s="18" t="s">
        <v>125</v>
      </c>
    </row>
    <row r="33" spans="1:15" s="23" customFormat="1" ht="25.5" customHeight="1" x14ac:dyDescent="0.15">
      <c r="A33" s="12">
        <v>31</v>
      </c>
      <c r="B33" s="15" t="s">
        <v>17</v>
      </c>
      <c r="C33" s="24" t="s">
        <v>180</v>
      </c>
      <c r="D33" s="25">
        <v>335.54</v>
      </c>
      <c r="E33" s="14" t="s">
        <v>17</v>
      </c>
      <c r="F33" s="15" t="s">
        <v>17</v>
      </c>
      <c r="G33" s="26">
        <v>54</v>
      </c>
      <c r="H33" s="27">
        <v>8</v>
      </c>
      <c r="I33" s="12">
        <f t="shared" ref="I33:I38" si="1">G33/H33</f>
        <v>6.75</v>
      </c>
      <c r="J33" s="27">
        <v>1</v>
      </c>
      <c r="K33" s="27" t="s">
        <v>17</v>
      </c>
      <c r="L33" s="14">
        <v>1161538.53</v>
      </c>
      <c r="M33" s="16">
        <v>176751</v>
      </c>
      <c r="N33" s="28">
        <v>45128</v>
      </c>
      <c r="O33" s="29" t="s">
        <v>20</v>
      </c>
    </row>
    <row r="34" spans="1:15" s="23" customFormat="1" ht="25.5" customHeight="1" x14ac:dyDescent="0.15">
      <c r="A34" s="12">
        <v>32</v>
      </c>
      <c r="B34" s="15" t="s">
        <v>17</v>
      </c>
      <c r="C34" s="13" t="s">
        <v>181</v>
      </c>
      <c r="D34" s="14">
        <v>323.72000000000003</v>
      </c>
      <c r="E34" s="25" t="s">
        <v>17</v>
      </c>
      <c r="F34" s="51" t="s">
        <v>17</v>
      </c>
      <c r="G34" s="16">
        <v>51</v>
      </c>
      <c r="H34" s="16">
        <v>7</v>
      </c>
      <c r="I34" s="12">
        <f t="shared" si="1"/>
        <v>7.2857142857142856</v>
      </c>
      <c r="J34" s="12">
        <v>2</v>
      </c>
      <c r="K34" s="21" t="s">
        <v>17</v>
      </c>
      <c r="L34" s="14">
        <v>326735.77</v>
      </c>
      <c r="M34" s="16">
        <v>55198</v>
      </c>
      <c r="N34" s="17">
        <v>45079</v>
      </c>
      <c r="O34" s="29" t="s">
        <v>182</v>
      </c>
    </row>
    <row r="35" spans="1:15" ht="25.5" customHeight="1" x14ac:dyDescent="0.15">
      <c r="A35" s="12">
        <v>33</v>
      </c>
      <c r="B35" s="12">
        <v>49</v>
      </c>
      <c r="C35" s="13" t="s">
        <v>131</v>
      </c>
      <c r="D35" s="14">
        <v>255</v>
      </c>
      <c r="E35" s="14">
        <v>19</v>
      </c>
      <c r="F35" s="15">
        <f>(D35-E35)/E35</f>
        <v>12.421052631578947</v>
      </c>
      <c r="G35" s="20">
        <v>45</v>
      </c>
      <c r="H35" s="16">
        <v>1</v>
      </c>
      <c r="I35" s="21">
        <f t="shared" si="1"/>
        <v>45</v>
      </c>
      <c r="J35" s="12">
        <v>1</v>
      </c>
      <c r="K35" s="21">
        <v>5</v>
      </c>
      <c r="L35" s="14">
        <v>867.5</v>
      </c>
      <c r="M35" s="20">
        <v>175</v>
      </c>
      <c r="N35" s="17">
        <v>45331</v>
      </c>
      <c r="O35" s="18" t="s">
        <v>46</v>
      </c>
    </row>
    <row r="36" spans="1:15" ht="25.5" customHeight="1" x14ac:dyDescent="0.15">
      <c r="A36" s="12">
        <v>34</v>
      </c>
      <c r="B36" s="12" t="s">
        <v>36</v>
      </c>
      <c r="C36" s="13" t="s">
        <v>171</v>
      </c>
      <c r="D36" s="14">
        <v>187</v>
      </c>
      <c r="E36" s="14">
        <v>17556</v>
      </c>
      <c r="F36" s="15">
        <f>(D36-E36)/E36</f>
        <v>-0.98934837092731831</v>
      </c>
      <c r="G36" s="16">
        <v>29</v>
      </c>
      <c r="H36" s="16">
        <v>1</v>
      </c>
      <c r="I36" s="21">
        <f t="shared" si="1"/>
        <v>29</v>
      </c>
      <c r="J36" s="12">
        <v>1</v>
      </c>
      <c r="K36" s="21">
        <v>0</v>
      </c>
      <c r="L36" s="14">
        <v>17743</v>
      </c>
      <c r="M36" s="16">
        <v>858</v>
      </c>
      <c r="N36" s="17" t="s">
        <v>38</v>
      </c>
      <c r="O36" s="18" t="s">
        <v>40</v>
      </c>
    </row>
    <row r="37" spans="1:15" ht="25.5" customHeight="1" x14ac:dyDescent="0.15">
      <c r="A37" s="12">
        <v>35</v>
      </c>
      <c r="B37" s="15" t="s">
        <v>17</v>
      </c>
      <c r="C37" s="13" t="s">
        <v>147</v>
      </c>
      <c r="D37" s="14">
        <v>175.98</v>
      </c>
      <c r="E37" s="14" t="s">
        <v>17</v>
      </c>
      <c r="F37" s="15" t="s">
        <v>17</v>
      </c>
      <c r="G37" s="16">
        <v>51</v>
      </c>
      <c r="H37" s="16">
        <v>1</v>
      </c>
      <c r="I37" s="12">
        <f t="shared" si="1"/>
        <v>51</v>
      </c>
      <c r="J37" s="12">
        <v>1</v>
      </c>
      <c r="K37" s="15" t="s">
        <v>17</v>
      </c>
      <c r="L37" s="14">
        <v>1054641.6299999999</v>
      </c>
      <c r="M37" s="16">
        <v>196778</v>
      </c>
      <c r="N37" s="17">
        <v>44916</v>
      </c>
      <c r="O37" s="18" t="s">
        <v>22</v>
      </c>
    </row>
    <row r="38" spans="1:15" s="23" customFormat="1" ht="25.5" customHeight="1" x14ac:dyDescent="0.15">
      <c r="A38" s="12">
        <v>36</v>
      </c>
      <c r="B38" s="15" t="s">
        <v>17</v>
      </c>
      <c r="C38" s="13" t="s">
        <v>74</v>
      </c>
      <c r="D38" s="14">
        <v>166</v>
      </c>
      <c r="E38" s="15" t="s">
        <v>17</v>
      </c>
      <c r="F38" s="15" t="s">
        <v>17</v>
      </c>
      <c r="G38" s="16">
        <v>33</v>
      </c>
      <c r="H38" s="12">
        <v>1</v>
      </c>
      <c r="I38" s="12">
        <f t="shared" si="1"/>
        <v>33</v>
      </c>
      <c r="J38" s="12">
        <v>1</v>
      </c>
      <c r="K38" s="15" t="s">
        <v>17</v>
      </c>
      <c r="L38" s="14">
        <v>208240.2</v>
      </c>
      <c r="M38" s="16">
        <v>32165</v>
      </c>
      <c r="N38" s="17">
        <v>45191</v>
      </c>
      <c r="O38" s="18" t="s">
        <v>40</v>
      </c>
    </row>
    <row r="39" spans="1:15" s="23" customFormat="1" ht="25.5" customHeight="1" x14ac:dyDescent="0.15">
      <c r="A39" s="12">
        <v>37</v>
      </c>
      <c r="B39" s="27">
        <v>47</v>
      </c>
      <c r="C39" s="24" t="s">
        <v>85</v>
      </c>
      <c r="D39" s="25">
        <v>121</v>
      </c>
      <c r="E39" s="25">
        <v>54</v>
      </c>
      <c r="F39" s="51">
        <f>(D39-E39)/E39</f>
        <v>1.2407407407407407</v>
      </c>
      <c r="G39" s="16">
        <v>25</v>
      </c>
      <c r="H39" s="12">
        <v>1</v>
      </c>
      <c r="I39" s="12">
        <v>25</v>
      </c>
      <c r="J39" s="12">
        <v>1</v>
      </c>
      <c r="K39" s="15" t="s">
        <v>17</v>
      </c>
      <c r="L39" s="14">
        <v>4641.3100000000004</v>
      </c>
      <c r="M39" s="16">
        <v>1224</v>
      </c>
      <c r="N39" s="17">
        <v>45275</v>
      </c>
      <c r="O39" s="18" t="s">
        <v>58</v>
      </c>
    </row>
    <row r="40" spans="1:15" ht="25.5" customHeight="1" x14ac:dyDescent="0.15">
      <c r="A40" s="12">
        <v>38</v>
      </c>
      <c r="B40" s="12" t="s">
        <v>36</v>
      </c>
      <c r="C40" s="13" t="s">
        <v>174</v>
      </c>
      <c r="D40" s="14">
        <v>112</v>
      </c>
      <c r="E40" s="14">
        <v>2255.5</v>
      </c>
      <c r="F40" s="15">
        <f>(D40-E40)/E40</f>
        <v>-0.95034360452227884</v>
      </c>
      <c r="G40" s="16">
        <v>20</v>
      </c>
      <c r="H40" s="12">
        <v>1</v>
      </c>
      <c r="I40" s="12">
        <f>G40/H40</f>
        <v>20</v>
      </c>
      <c r="J40" s="12">
        <v>1</v>
      </c>
      <c r="K40" s="12">
        <v>0</v>
      </c>
      <c r="L40" s="14">
        <v>2275.5</v>
      </c>
      <c r="M40" s="16">
        <v>570</v>
      </c>
      <c r="N40" s="17" t="s">
        <v>38</v>
      </c>
      <c r="O40" s="18" t="s">
        <v>40</v>
      </c>
    </row>
    <row r="41" spans="1:15" ht="25.5" customHeight="1" x14ac:dyDescent="0.15">
      <c r="A41" s="12">
        <v>39</v>
      </c>
      <c r="B41" s="15" t="s">
        <v>17</v>
      </c>
      <c r="C41" s="13" t="s">
        <v>45</v>
      </c>
      <c r="D41" s="14">
        <v>85</v>
      </c>
      <c r="E41" s="14" t="s">
        <v>17</v>
      </c>
      <c r="F41" s="15" t="s">
        <v>17</v>
      </c>
      <c r="G41" s="16">
        <v>17</v>
      </c>
      <c r="H41" s="12">
        <v>2</v>
      </c>
      <c r="I41" s="12">
        <f>G41/H41</f>
        <v>8.5</v>
      </c>
      <c r="J41" s="12">
        <v>1</v>
      </c>
      <c r="K41" s="12" t="s">
        <v>17</v>
      </c>
      <c r="L41" s="14">
        <v>2921.02</v>
      </c>
      <c r="M41" s="16">
        <v>646</v>
      </c>
      <c r="N41" s="17">
        <v>45289</v>
      </c>
      <c r="O41" s="18" t="s">
        <v>46</v>
      </c>
    </row>
    <row r="42" spans="1:15" ht="25.5" customHeight="1" x14ac:dyDescent="0.15">
      <c r="A42" s="12">
        <v>40</v>
      </c>
      <c r="B42" s="14" t="s">
        <v>17</v>
      </c>
      <c r="C42" s="13" t="s">
        <v>27</v>
      </c>
      <c r="D42" s="14">
        <v>70</v>
      </c>
      <c r="E42" s="14" t="s">
        <v>17</v>
      </c>
      <c r="F42" s="15" t="s">
        <v>17</v>
      </c>
      <c r="G42" s="16">
        <v>14</v>
      </c>
      <c r="H42" s="16">
        <v>1</v>
      </c>
      <c r="I42" s="12">
        <f>G42/H42</f>
        <v>14</v>
      </c>
      <c r="J42" s="12">
        <v>1</v>
      </c>
      <c r="K42" s="21" t="s">
        <v>17</v>
      </c>
      <c r="L42" s="14">
        <v>41684.82</v>
      </c>
      <c r="M42" s="16">
        <v>8262</v>
      </c>
      <c r="N42" s="17">
        <v>45289</v>
      </c>
      <c r="O42" s="18" t="s">
        <v>28</v>
      </c>
    </row>
    <row r="43" spans="1:15" s="23" customFormat="1" ht="25.5" customHeight="1" x14ac:dyDescent="0.15">
      <c r="A43" s="12">
        <v>41</v>
      </c>
      <c r="B43" s="12">
        <v>45</v>
      </c>
      <c r="C43" s="13" t="s">
        <v>165</v>
      </c>
      <c r="D43" s="14">
        <v>46</v>
      </c>
      <c r="E43" s="14">
        <v>66.5</v>
      </c>
      <c r="F43" s="15">
        <f>(D43-E43)/E43</f>
        <v>-0.30827067669172931</v>
      </c>
      <c r="G43" s="16">
        <v>12</v>
      </c>
      <c r="H43" s="12">
        <v>1</v>
      </c>
      <c r="I43" s="12">
        <v>3</v>
      </c>
      <c r="J43" s="12">
        <v>1</v>
      </c>
      <c r="K43" s="12">
        <v>2</v>
      </c>
      <c r="L43" s="14">
        <v>112.5</v>
      </c>
      <c r="M43" s="16">
        <v>28</v>
      </c>
      <c r="N43" s="17">
        <v>45352</v>
      </c>
      <c r="O43" s="18" t="s">
        <v>46</v>
      </c>
    </row>
    <row r="44" spans="1:15" s="23" customFormat="1" ht="25.5" customHeight="1" x14ac:dyDescent="0.15">
      <c r="A44" s="12">
        <v>42</v>
      </c>
      <c r="B44" s="12">
        <v>32</v>
      </c>
      <c r="C44" s="13" t="s">
        <v>116</v>
      </c>
      <c r="D44" s="14">
        <v>29</v>
      </c>
      <c r="E44" s="14">
        <v>666.4</v>
      </c>
      <c r="F44" s="15">
        <f>(D44-E44)/E44</f>
        <v>-0.95648259303721483</v>
      </c>
      <c r="G44" s="16">
        <v>7</v>
      </c>
      <c r="H44" s="12">
        <v>2</v>
      </c>
      <c r="I44" s="12">
        <f>G44/H44</f>
        <v>3.5</v>
      </c>
      <c r="J44" s="12">
        <v>1</v>
      </c>
      <c r="K44" s="12">
        <v>5</v>
      </c>
      <c r="L44" s="14">
        <v>17511.62</v>
      </c>
      <c r="M44" s="16">
        <v>2761</v>
      </c>
      <c r="N44" s="17">
        <v>45331</v>
      </c>
      <c r="O44" s="18" t="s">
        <v>40</v>
      </c>
    </row>
    <row r="45" spans="1:15" s="40" customFormat="1" ht="24.95" customHeight="1" x14ac:dyDescent="0.2">
      <c r="A45" s="30"/>
      <c r="B45" s="30"/>
      <c r="C45" s="31" t="s">
        <v>184</v>
      </c>
      <c r="D45" s="32">
        <f>SUBTOTAL(109,Table13245879101112131415161718192021222326242527282930313233343536373834567891011[Pajamos 
(GBO)])</f>
        <v>643779.38000000012</v>
      </c>
      <c r="E45" s="32" t="s">
        <v>185</v>
      </c>
      <c r="F45" s="33">
        <f t="shared" ref="F45" si="2">(D45-E45)/E45</f>
        <v>0.16641068102592371</v>
      </c>
      <c r="G45" s="34">
        <f>SUBTOTAL(109,Table13245879101112131415161718192021222326242527282930313233343536373834567891011[Žiūrovų sk. 
(ADM)])</f>
        <v>96056</v>
      </c>
      <c r="H45" s="35"/>
      <c r="I45" s="35"/>
      <c r="J45" s="35"/>
      <c r="K45" s="31"/>
      <c r="L45" s="36"/>
      <c r="M45" s="37"/>
      <c r="N45" s="38"/>
      <c r="O45" s="39"/>
    </row>
    <row r="46" spans="1:15" ht="11.25" x14ac:dyDescent="0.15">
      <c r="A46" s="41"/>
      <c r="B46" s="41"/>
      <c r="K46" s="42"/>
    </row>
    <row r="47" spans="1:15" ht="11.25" x14ac:dyDescent="0.15">
      <c r="A47" s="41"/>
      <c r="B47" s="41"/>
      <c r="K47" s="42"/>
    </row>
    <row r="48" spans="1:15" ht="14.25" x14ac:dyDescent="0.2">
      <c r="A48" s="41"/>
      <c r="B48" s="41"/>
      <c r="D48" s="58" t="s">
        <v>164</v>
      </c>
      <c r="K48" s="42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030CCA-006D-49A6-A3FA-634A1F3F62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2B40BE-C3D7-4DC7-B366-CF2B7E63C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05.03-05.09</vt:lpstr>
      <vt:lpstr>04.26-05.02</vt:lpstr>
      <vt:lpstr>04.19-04.25</vt:lpstr>
      <vt:lpstr>04.12-04.18</vt:lpstr>
      <vt:lpstr>04.05-04.11</vt:lpstr>
      <vt:lpstr>03.29-04.04</vt:lpstr>
      <vt:lpstr>03.22-03.28</vt:lpstr>
      <vt:lpstr>03.15-03.21</vt:lpstr>
      <vt:lpstr>03.08-03.14</vt:lpstr>
      <vt:lpstr>03.01-03.07</vt:lpstr>
      <vt:lpstr>02.23-02.29</vt:lpstr>
      <vt:lpstr>02.16-02.22</vt:lpstr>
      <vt:lpstr>02.09-02.15</vt:lpstr>
      <vt:lpstr>02.02-02.08</vt:lpstr>
      <vt:lpstr>01.26-02.01</vt:lpstr>
      <vt:lpstr>01.19-01.25</vt:lpstr>
      <vt:lpstr>01.12-01.18</vt:lpstr>
      <vt:lpstr>01.05-01.11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2024-01-11T19:56:19Z</dcterms:created>
  <dcterms:modified xsi:type="dcterms:W3CDTF">2024-05-10T12:53:48Z</dcterms:modified>
</cp:coreProperties>
</file>